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5265" activeTab="0"/>
  </bookViews>
  <sheets>
    <sheet name="Number 3" sheetId="1" r:id="rId1"/>
    <sheet name="Number 2" sheetId="2" r:id="rId2"/>
    <sheet name="Number 1" sheetId="3" r:id="rId3"/>
    <sheet name="Sheet3" sheetId="4" r:id="rId4"/>
  </sheets>
  <definedNames>
    <definedName name="anscount" hidden="1">1</definedName>
    <definedName name="sencount" hidden="1">1</definedName>
    <definedName name="solver_adj" localSheetId="1" hidden="1">'Number 2'!$B$17:$D$21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'Number 2'!$B$17:$B$21</definedName>
    <definedName name="solver_lhs2" localSheetId="1" hidden="1">'Number 2'!$C$17:$C$21</definedName>
    <definedName name="solver_lhs3" localSheetId="1" hidden="1">'Number 2'!$F$17:$F$21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'Number 2'!$I$15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hs1" localSheetId="1" hidden="1">'Number 2'!$C$3:$C$7</definedName>
    <definedName name="solver_rhs2" localSheetId="1" hidden="1">'Number 2'!$D$3:$D$7</definedName>
    <definedName name="solver_rhs3" localSheetId="1" hidden="1">'Number 2'!$B$3:$B$7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<sst xmlns="http://schemas.openxmlformats.org/spreadsheetml/2006/main" count="38" uniqueCount="32">
  <si>
    <t>Data</t>
  </si>
  <si>
    <t>Decision Variables</t>
  </si>
  <si>
    <t>Y</t>
  </si>
  <si>
    <t>ratio</t>
  </si>
  <si>
    <t>SI</t>
  </si>
  <si>
    <t>forecast</t>
  </si>
  <si>
    <t>a=</t>
  </si>
  <si>
    <t>b=</t>
  </si>
  <si>
    <t>Period</t>
  </si>
  <si>
    <t>Demand</t>
  </si>
  <si>
    <t>Costs</t>
  </si>
  <si>
    <t>Week</t>
  </si>
  <si>
    <t>RT Capacity</t>
  </si>
  <si>
    <t>OT Capacity</t>
  </si>
  <si>
    <t>RT</t>
  </si>
  <si>
    <t>OT</t>
  </si>
  <si>
    <t>Inventory</t>
  </si>
  <si>
    <t>Model output</t>
  </si>
  <si>
    <t>RT Prod</t>
  </si>
  <si>
    <t>OT Prod</t>
  </si>
  <si>
    <t>Demand balance</t>
  </si>
  <si>
    <t>Cost</t>
  </si>
  <si>
    <t>initial</t>
  </si>
  <si>
    <t>month</t>
  </si>
  <si>
    <t>Forecast</t>
  </si>
  <si>
    <t>Actual</t>
  </si>
  <si>
    <t>error</t>
  </si>
  <si>
    <t>square error</t>
  </si>
  <si>
    <t>abs error</t>
  </si>
  <si>
    <t>Bias</t>
  </si>
  <si>
    <t>MSE</t>
  </si>
  <si>
    <t>MAD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</si>
</sst>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'Number 1'!$A$2:$A$9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'Number 1'!$B$2:$B$9</c:f>
              <c:numCache>
                <c:ptCount val="8"/>
                <c:pt idx="0">
                  <c:v>4800</c:v>
                </c:pt>
                <c:pt idx="1">
                  <c:v>3500</c:v>
                </c:pt>
                <c:pt idx="2">
                  <c:v>4300</c:v>
                </c:pt>
                <c:pt idx="3">
                  <c:v>3000</c:v>
                </c:pt>
                <c:pt idx="4">
                  <c:v>3500</c:v>
                </c:pt>
                <c:pt idx="5">
                  <c:v>2700</c:v>
                </c:pt>
                <c:pt idx="6">
                  <c:v>3500</c:v>
                </c:pt>
                <c:pt idx="7">
                  <c:v>2400</c:v>
                </c:pt>
              </c:numCache>
            </c:numRef>
          </c:yVal>
          <c:smooth val="0"/>
        </c:ser>
        <c:axId val="58887678"/>
        <c:axId val="60227055"/>
      </c:scatterChart>
      <c:val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27055"/>
        <c:crosses val="autoZero"/>
        <c:crossBetween val="midCat"/>
        <c:dispUnits/>
      </c:valAx>
      <c:valAx>
        <c:axId val="60227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7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57150</xdr:rowOff>
    </xdr:from>
    <xdr:to>
      <xdr:col>11</xdr:col>
      <xdr:colOff>314325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409950" y="21907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I8" sqref="I8"/>
    </sheetView>
  </sheetViews>
  <sheetFormatPr defaultColWidth="9.140625" defaultRowHeight="12.75"/>
  <cols>
    <col min="5" max="5" width="11.7109375" style="0" customWidth="1"/>
  </cols>
  <sheetData>
    <row r="1" spans="1:6" ht="12.75">
      <c r="A1" t="s">
        <v>8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</row>
    <row r="2" spans="1:6" ht="12.75">
      <c r="A2" s="6">
        <v>1</v>
      </c>
      <c r="B2" s="6">
        <v>56</v>
      </c>
      <c r="C2" s="6">
        <v>57</v>
      </c>
      <c r="D2" s="6">
        <f>B2-C2</f>
        <v>-1</v>
      </c>
      <c r="E2" s="6">
        <f>D2^2</f>
        <v>1</v>
      </c>
      <c r="F2" s="6">
        <f>ABS(D2)</f>
        <v>1</v>
      </c>
    </row>
    <row r="3" spans="1:6" ht="12.75">
      <c r="A3" s="6">
        <v>2</v>
      </c>
      <c r="B3" s="6">
        <v>52</v>
      </c>
      <c r="C3" s="6">
        <v>50</v>
      </c>
      <c r="D3" s="6">
        <f>B3-C3</f>
        <v>2</v>
      </c>
      <c r="E3" s="6">
        <f>D3^2</f>
        <v>4</v>
      </c>
      <c r="F3" s="6">
        <f>ABS(D3)</f>
        <v>2</v>
      </c>
    </row>
    <row r="4" spans="1:6" ht="12.75">
      <c r="A4" s="6">
        <v>3</v>
      </c>
      <c r="B4" s="6">
        <v>64</v>
      </c>
      <c r="C4" s="6">
        <v>63</v>
      </c>
      <c r="D4" s="6">
        <f>B4-C4</f>
        <v>1</v>
      </c>
      <c r="E4" s="6">
        <f>D4^2</f>
        <v>1</v>
      </c>
      <c r="F4" s="6">
        <f>ABS(D4)</f>
        <v>1</v>
      </c>
    </row>
    <row r="5" spans="1:6" ht="12.75">
      <c r="A5" s="6">
        <v>4</v>
      </c>
      <c r="B5" s="6">
        <v>72</v>
      </c>
      <c r="C5" s="6">
        <v>77</v>
      </c>
      <c r="D5" s="6">
        <f>B5-C5</f>
        <v>-5</v>
      </c>
      <c r="E5" s="6">
        <f>D5^2</f>
        <v>25</v>
      </c>
      <c r="F5" s="6">
        <f>ABS(D5)</f>
        <v>5</v>
      </c>
    </row>
    <row r="6" spans="1:6" ht="12.75">
      <c r="A6" s="6">
        <v>5</v>
      </c>
      <c r="B6" s="6">
        <v>79</v>
      </c>
      <c r="C6" s="6">
        <v>78</v>
      </c>
      <c r="D6" s="6">
        <f>B6-C6</f>
        <v>1</v>
      </c>
      <c r="E6" s="6">
        <f>D6^2</f>
        <v>1</v>
      </c>
      <c r="F6" s="6">
        <f>ABS(D6)</f>
        <v>1</v>
      </c>
    </row>
    <row r="8" spans="4:6" ht="12.75">
      <c r="D8" s="6">
        <f>AVERAGE(D2:D6)</f>
        <v>-0.4</v>
      </c>
      <c r="E8" s="6">
        <f>AVERAGE(E2:E6)</f>
        <v>6.4</v>
      </c>
      <c r="F8" s="6">
        <f>AVERAGE(F2:F6)</f>
        <v>2</v>
      </c>
    </row>
    <row r="9" spans="4:6" ht="12.75">
      <c r="D9" s="6"/>
      <c r="E9" s="6"/>
      <c r="F9" s="6"/>
    </row>
    <row r="10" spans="4:6" ht="12.75">
      <c r="D10" s="6" t="s">
        <v>29</v>
      </c>
      <c r="E10" s="6" t="s">
        <v>30</v>
      </c>
      <c r="F10" s="6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J6" sqref="J6"/>
    </sheetView>
  </sheetViews>
  <sheetFormatPr defaultColWidth="9.140625" defaultRowHeight="12.75"/>
  <cols>
    <col min="3" max="4" width="11.28125" style="0" customWidth="1"/>
  </cols>
  <sheetData>
    <row r="1" spans="1:6" ht="12.75">
      <c r="A1" t="s">
        <v>0</v>
      </c>
      <c r="F1" t="s">
        <v>10</v>
      </c>
    </row>
    <row r="2" spans="1:8" ht="12.75">
      <c r="A2" t="s">
        <v>11</v>
      </c>
      <c r="B2" t="s">
        <v>9</v>
      </c>
      <c r="C2" t="s">
        <v>12</v>
      </c>
      <c r="D2" t="s">
        <v>13</v>
      </c>
      <c r="F2" t="s">
        <v>14</v>
      </c>
      <c r="G2" t="s">
        <v>15</v>
      </c>
      <c r="H2" t="s">
        <v>16</v>
      </c>
    </row>
    <row r="3" spans="1:8" ht="12.75">
      <c r="A3">
        <v>1</v>
      </c>
      <c r="B3" s="2">
        <v>2200</v>
      </c>
      <c r="C3" s="2">
        <v>2800</v>
      </c>
      <c r="D3" s="2">
        <v>500</v>
      </c>
      <c r="F3" s="2">
        <v>150</v>
      </c>
      <c r="G3" s="2">
        <v>180</v>
      </c>
      <c r="H3" s="2">
        <v>5</v>
      </c>
    </row>
    <row r="4" spans="1:8" ht="12.75">
      <c r="A4">
        <v>2</v>
      </c>
      <c r="B4" s="2">
        <v>2400</v>
      </c>
      <c r="C4" s="2">
        <v>1400</v>
      </c>
      <c r="D4" s="2">
        <v>250</v>
      </c>
      <c r="F4" s="2">
        <v>150</v>
      </c>
      <c r="G4" s="2">
        <v>180</v>
      </c>
      <c r="H4" s="2">
        <v>5</v>
      </c>
    </row>
    <row r="5" spans="1:8" ht="12.75">
      <c r="A5">
        <v>3</v>
      </c>
      <c r="B5" s="2">
        <v>2600</v>
      </c>
      <c r="C5" s="2">
        <v>2800</v>
      </c>
      <c r="D5" s="2">
        <v>500</v>
      </c>
      <c r="F5" s="2">
        <v>150</v>
      </c>
      <c r="G5" s="2">
        <v>180</v>
      </c>
      <c r="H5" s="2">
        <v>5</v>
      </c>
    </row>
    <row r="6" spans="1:8" ht="12.75">
      <c r="A6">
        <v>4</v>
      </c>
      <c r="B6" s="2">
        <v>2350</v>
      </c>
      <c r="C6" s="2">
        <v>2800</v>
      </c>
      <c r="D6" s="2">
        <v>500</v>
      </c>
      <c r="F6" s="2">
        <v>150</v>
      </c>
      <c r="G6" s="2">
        <v>180</v>
      </c>
      <c r="H6" s="2">
        <v>5</v>
      </c>
    </row>
    <row r="7" spans="1:8" ht="12.75">
      <c r="A7">
        <v>5</v>
      </c>
      <c r="B7" s="2">
        <v>3100</v>
      </c>
      <c r="C7" s="2">
        <v>2800</v>
      </c>
      <c r="D7" s="2">
        <v>500</v>
      </c>
      <c r="F7" s="2">
        <v>150</v>
      </c>
      <c r="G7" s="2">
        <v>180</v>
      </c>
      <c r="H7" s="2">
        <v>5</v>
      </c>
    </row>
    <row r="8" spans="2:8" ht="12.75">
      <c r="B8" s="2"/>
      <c r="C8" s="2"/>
      <c r="D8" s="2"/>
      <c r="F8" s="2"/>
      <c r="G8" s="2"/>
      <c r="H8" s="2"/>
    </row>
    <row r="9" spans="2:8" ht="12.75">
      <c r="B9" s="2"/>
      <c r="C9" s="2"/>
      <c r="D9" s="2"/>
      <c r="F9" s="2"/>
      <c r="G9" s="2"/>
      <c r="H9" s="2"/>
    </row>
    <row r="10" spans="2:8" ht="12.75">
      <c r="B10" s="2"/>
      <c r="C10" s="2"/>
      <c r="D10" s="2"/>
      <c r="F10" s="2"/>
      <c r="G10" s="2"/>
      <c r="H10" s="2"/>
    </row>
    <row r="13" spans="1:6" ht="12.75">
      <c r="A13" t="s">
        <v>1</v>
      </c>
      <c r="F13" t="s">
        <v>17</v>
      </c>
    </row>
    <row r="15" spans="1:9" ht="12.75">
      <c r="A15" t="s">
        <v>23</v>
      </c>
      <c r="B15" t="s">
        <v>18</v>
      </c>
      <c r="C15" t="s">
        <v>19</v>
      </c>
      <c r="D15" t="s">
        <v>16</v>
      </c>
      <c r="F15" t="s">
        <v>20</v>
      </c>
      <c r="H15" t="s">
        <v>21</v>
      </c>
      <c r="I15" s="3">
        <f>SUMPRODUCT(F3:H7,B17:D21)</f>
        <v>1891349.9999985523</v>
      </c>
    </row>
    <row r="16" spans="1:5" ht="12.75">
      <c r="A16" t="s">
        <v>22</v>
      </c>
      <c r="D16" s="2">
        <v>130</v>
      </c>
      <c r="E16" t="s">
        <v>23</v>
      </c>
    </row>
    <row r="17" spans="1:6" ht="12.75">
      <c r="A17">
        <v>1</v>
      </c>
      <c r="B17" s="4">
        <v>2800</v>
      </c>
      <c r="C17" s="4">
        <v>19.999999988400393</v>
      </c>
      <c r="D17" s="4">
        <v>749.9999999738066</v>
      </c>
      <c r="E17">
        <v>1</v>
      </c>
      <c r="F17" s="5">
        <f>D16+B17+C17-D17</f>
        <v>2200.0000000145938</v>
      </c>
    </row>
    <row r="18" spans="1:6" ht="12.75">
      <c r="A18">
        <v>2</v>
      </c>
      <c r="B18" s="4">
        <v>1400</v>
      </c>
      <c r="C18" s="4">
        <v>250</v>
      </c>
      <c r="D18" s="4">
        <v>0</v>
      </c>
      <c r="E18">
        <v>2</v>
      </c>
      <c r="F18" s="5">
        <f>D17+B18+C18-D18</f>
        <v>2399.9999999738066</v>
      </c>
    </row>
    <row r="19" spans="1:6" ht="12.75">
      <c r="A19">
        <v>3</v>
      </c>
      <c r="B19" s="4">
        <v>2600.0000000043656</v>
      </c>
      <c r="C19" s="4">
        <v>0</v>
      </c>
      <c r="D19" s="4">
        <v>0</v>
      </c>
      <c r="E19">
        <v>3</v>
      </c>
      <c r="F19" s="5">
        <f>D18+B19+C19-D19</f>
        <v>2600.0000000043656</v>
      </c>
    </row>
    <row r="20" spans="1:6" ht="12.75">
      <c r="A20">
        <v>4</v>
      </c>
      <c r="B20" s="4">
        <v>2650.0000000007276</v>
      </c>
      <c r="C20" s="4">
        <v>0</v>
      </c>
      <c r="D20" s="4">
        <v>300.0000000014552</v>
      </c>
      <c r="E20">
        <v>4</v>
      </c>
      <c r="F20" s="5">
        <f>D19+B20+C20-D20</f>
        <v>2349.9999999992724</v>
      </c>
    </row>
    <row r="21" spans="1:6" ht="12.75">
      <c r="A21">
        <v>5</v>
      </c>
      <c r="B21" s="4">
        <v>2800</v>
      </c>
      <c r="C21" s="4">
        <v>0</v>
      </c>
      <c r="D21" s="4">
        <v>0</v>
      </c>
      <c r="E21">
        <v>5</v>
      </c>
      <c r="F21" s="5">
        <f>D20+B21+C21-D21</f>
        <v>3100.000000001455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7" sqref="E17"/>
    </sheetView>
  </sheetViews>
  <sheetFormatPr defaultColWidth="9.140625" defaultRowHeight="12.75"/>
  <sheetData>
    <row r="1" spans="1:5" ht="12.75">
      <c r="A1" t="s">
        <v>8</v>
      </c>
      <c r="B1" t="s">
        <v>9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4800</v>
      </c>
      <c r="C2">
        <f>$H$15+$H$16*A2</f>
        <v>4341.666666666667</v>
      </c>
      <c r="D2">
        <f>B2/C2</f>
        <v>1.1055662188099806</v>
      </c>
      <c r="E2">
        <f>AVERAGE(D2,D6)</f>
        <v>1.0772212114385258</v>
      </c>
    </row>
    <row r="3" spans="1:5" ht="12.75">
      <c r="A3">
        <v>2</v>
      </c>
      <c r="B3">
        <v>3500</v>
      </c>
      <c r="C3">
        <f aca="true" t="shared" si="0" ref="C3:C9">$H$15+$H$16*A3</f>
        <v>4090.476190476191</v>
      </c>
      <c r="D3">
        <f aca="true" t="shared" si="1" ref="D3:D9">B3/C3</f>
        <v>0.8556461001164144</v>
      </c>
      <c r="E3">
        <f>AVERAGE(D3,D7)</f>
        <v>0.8653230500582072</v>
      </c>
    </row>
    <row r="4" spans="1:5" ht="12.75">
      <c r="A4">
        <v>3</v>
      </c>
      <c r="B4">
        <v>4300</v>
      </c>
      <c r="C4">
        <f t="shared" si="0"/>
        <v>3839.2857142857147</v>
      </c>
      <c r="D4">
        <f t="shared" si="1"/>
        <v>1.1199999999999999</v>
      </c>
      <c r="E4">
        <f>AVERAGE(D4,D8)</f>
        <v>1.177387652246955</v>
      </c>
    </row>
    <row r="5" spans="1:5" ht="12.75">
      <c r="A5">
        <v>4</v>
      </c>
      <c r="B5">
        <v>3000</v>
      </c>
      <c r="C5">
        <f t="shared" si="0"/>
        <v>3588.0952380952385</v>
      </c>
      <c r="D5">
        <f t="shared" si="1"/>
        <v>0.836098208360982</v>
      </c>
      <c r="E5">
        <f>AVERAGE(D5,D9)</f>
        <v>0.882565233212749</v>
      </c>
    </row>
    <row r="6" spans="1:4" ht="12.75">
      <c r="A6">
        <v>5</v>
      </c>
      <c r="B6">
        <v>3500</v>
      </c>
      <c r="C6">
        <f t="shared" si="0"/>
        <v>3336.9047619047624</v>
      </c>
      <c r="D6">
        <f t="shared" si="1"/>
        <v>1.048876204067071</v>
      </c>
    </row>
    <row r="7" spans="1:4" ht="12.75">
      <c r="A7">
        <v>6</v>
      </c>
      <c r="B7">
        <v>2700</v>
      </c>
      <c r="C7">
        <f t="shared" si="0"/>
        <v>3085.714285714286</v>
      </c>
      <c r="D7">
        <f t="shared" si="1"/>
        <v>0.875</v>
      </c>
    </row>
    <row r="8" spans="1:4" ht="12.75">
      <c r="A8">
        <v>7</v>
      </c>
      <c r="B8">
        <v>3500</v>
      </c>
      <c r="C8">
        <f t="shared" si="0"/>
        <v>2834.5238095238096</v>
      </c>
      <c r="D8">
        <f t="shared" si="1"/>
        <v>1.23477530449391</v>
      </c>
    </row>
    <row r="9" spans="1:4" ht="12.75">
      <c r="A9">
        <v>8</v>
      </c>
      <c r="B9">
        <v>2400</v>
      </c>
      <c r="C9">
        <f t="shared" si="0"/>
        <v>2583.3333333333335</v>
      </c>
      <c r="D9">
        <f t="shared" si="1"/>
        <v>0.9290322580645161</v>
      </c>
    </row>
    <row r="15" spans="2:8" ht="12.75">
      <c r="B15" t="s">
        <v>2</v>
      </c>
      <c r="C15" t="s">
        <v>4</v>
      </c>
      <c r="D15" t="s">
        <v>5</v>
      </c>
      <c r="G15" t="s">
        <v>6</v>
      </c>
      <c r="H15">
        <f>INTERCEPT(B2:B9,A2:A9)</f>
        <v>4592.857142857143</v>
      </c>
    </row>
    <row r="16" spans="1:8" ht="12.75">
      <c r="A16">
        <v>9</v>
      </c>
      <c r="B16">
        <f>$H$15+$H$16*A16</f>
        <v>2332.1428571428573</v>
      </c>
      <c r="C16">
        <f>E2</f>
        <v>1.0772212114385258</v>
      </c>
      <c r="D16" s="1">
        <f>B16*C16</f>
        <v>2512.2337538191337</v>
      </c>
      <c r="G16" t="s">
        <v>7</v>
      </c>
      <c r="H16">
        <f>SLOPE(B2:B9,A2:A9)</f>
        <v>-251.1904761904762</v>
      </c>
    </row>
    <row r="17" spans="1:4" ht="12.75">
      <c r="A17">
        <v>10</v>
      </c>
      <c r="B17">
        <f>$H$15+$H$16*A17</f>
        <v>2080.952380952381</v>
      </c>
      <c r="C17">
        <f>E3</f>
        <v>0.8653230500582072</v>
      </c>
      <c r="D17" s="1">
        <f>B17*C17</f>
        <v>1800.6960613116028</v>
      </c>
    </row>
    <row r="18" spans="1:4" ht="12.75">
      <c r="A18">
        <v>11</v>
      </c>
      <c r="B18">
        <f>$H$15+$H$16*A18</f>
        <v>1829.761904761905</v>
      </c>
      <c r="C18">
        <f>E4</f>
        <v>1.177387652246955</v>
      </c>
      <c r="D18" s="1">
        <f>B18*C18</f>
        <v>2154.3390732185358</v>
      </c>
    </row>
    <row r="19" spans="1:4" ht="12.75">
      <c r="A19">
        <v>12</v>
      </c>
      <c r="B19">
        <f>$H$15+$H$16*A19</f>
        <v>1578.5714285714284</v>
      </c>
      <c r="C19">
        <f>E5</f>
        <v>0.882565233212749</v>
      </c>
      <c r="D19" s="1">
        <f>B19*C19</f>
        <v>1393.1922610001252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2004-11-08T17:02:36Z</dcterms:created>
  <dcterms:modified xsi:type="dcterms:W3CDTF">2004-11-11T15:20:09Z</dcterms:modified>
  <cp:category/>
  <cp:version/>
  <cp:contentType/>
  <cp:contentStatus/>
</cp:coreProperties>
</file>