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IC" sheetId="1" r:id="rId1"/>
    <sheet name="Number 1 &amp; 2" sheetId="2" r:id="rId2"/>
    <sheet name="Number 3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<sst xmlns="http://schemas.openxmlformats.org/spreadsheetml/2006/main" count="105" uniqueCount="74">
  <si>
    <t>Annual Demand</t>
  </si>
  <si>
    <t>D</t>
  </si>
  <si>
    <t>Fraction</t>
  </si>
  <si>
    <t>Holding Cost per unit per year</t>
  </si>
  <si>
    <t>H</t>
  </si>
  <si>
    <t>Order Cost</t>
  </si>
  <si>
    <t>S</t>
  </si>
  <si>
    <t>Lead Time</t>
  </si>
  <si>
    <t>L</t>
  </si>
  <si>
    <t>days</t>
  </si>
  <si>
    <t>days per year</t>
  </si>
  <si>
    <t>demand per day</t>
  </si>
  <si>
    <t>d</t>
  </si>
  <si>
    <t>Order quantity</t>
  </si>
  <si>
    <t>Q</t>
  </si>
  <si>
    <t>Cycle Time (time between orders)</t>
  </si>
  <si>
    <t>t</t>
  </si>
  <si>
    <t>Annual Order cost</t>
  </si>
  <si>
    <t>S*D/Q</t>
  </si>
  <si>
    <t>Annual Holding Cost</t>
  </si>
  <si>
    <t>H*Q/2</t>
  </si>
  <si>
    <t>Average lead time demand</t>
  </si>
  <si>
    <t>L*d</t>
  </si>
  <si>
    <t>Reorder point is the average leadtime demand + safety</t>
  </si>
  <si>
    <t>Daily Demand Std Dev</t>
  </si>
  <si>
    <t>sigma t</t>
  </si>
  <si>
    <t>Daily demand variance</t>
  </si>
  <si>
    <t>Lead time demand variance</t>
  </si>
  <si>
    <t>Leadtime demand std dev</t>
  </si>
  <si>
    <t>Safety</t>
  </si>
  <si>
    <t>2 std dev</t>
  </si>
  <si>
    <t>Reorder point</t>
  </si>
  <si>
    <t>holding cost</t>
  </si>
  <si>
    <t>Annual Demand (D)</t>
  </si>
  <si>
    <t>Holding Cost as %</t>
  </si>
  <si>
    <t>Cost (C)</t>
  </si>
  <si>
    <t>Holding Cost (H)</t>
  </si>
  <si>
    <t>Order Cost (S)</t>
  </si>
  <si>
    <t>EOQ</t>
  </si>
  <si>
    <t>daily demand</t>
  </si>
  <si>
    <t>Cycle Time</t>
  </si>
  <si>
    <t>order 20 units every 12 days</t>
  </si>
  <si>
    <t>Holding Cost</t>
  </si>
  <si>
    <t>order 28 rather than 20</t>
  </si>
  <si>
    <t>when demand doubled the order and holding cost did not double</t>
  </si>
  <si>
    <t>#1</t>
  </si>
  <si>
    <t>#2</t>
  </si>
  <si>
    <t>Parameters</t>
  </si>
  <si>
    <t>Demand per year</t>
  </si>
  <si>
    <t>Ordering Cost</t>
  </si>
  <si>
    <t>Lead time</t>
  </si>
  <si>
    <t>LT</t>
  </si>
  <si>
    <t>daily demand std dev</t>
  </si>
  <si>
    <t>Calculations</t>
  </si>
  <si>
    <t>D/ number of days</t>
  </si>
  <si>
    <t>holding cost per unit per year</t>
  </si>
  <si>
    <t>i*C</t>
  </si>
  <si>
    <t>order quantity</t>
  </si>
  <si>
    <t>sqrt((2*D*S)/(H))</t>
  </si>
  <si>
    <t>Q/d</t>
  </si>
  <si>
    <t>Annual Ordering Cost</t>
  </si>
  <si>
    <t>OC</t>
  </si>
  <si>
    <t>HC</t>
  </si>
  <si>
    <t>Reorder Point</t>
  </si>
  <si>
    <t>R</t>
  </si>
  <si>
    <t>ALTD +Safety</t>
  </si>
  <si>
    <t>Average Lead Time Demand</t>
  </si>
  <si>
    <t>ALTD</t>
  </si>
  <si>
    <t>d*LT</t>
  </si>
  <si>
    <t>Daily Demand variance</t>
  </si>
  <si>
    <t>leadtime variance</t>
  </si>
  <si>
    <t>Leadtime standard deviation</t>
  </si>
  <si>
    <t>2* standard deviation</t>
  </si>
  <si>
    <t>2  leadtime standard deviation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</si>
</sst>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0.0000"/>
    <numFmt numFmtId="168" formatCode="0.000"/>
    <numFmt numFmtId="169" formatCode="_(* #,##0.0_);_(* \(#,##0.0\);_(* &quot;-&quot;??_);_(@_)"/>
    <numFmt numFmtId="170" formatCode="_(* #,##0_);_(* \(#,##0\);_(* &quot;-&quot;??_);_(@_)"/>
    <numFmt numFmtId="171" formatCode="0.00000"/>
    <numFmt numFmtId="172" formatCode="0.000000"/>
    <numFmt numFmtId="173" formatCode="0.0%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44" fontId="0" fillId="0" borderId="0" xfId="17" applyAlignment="1">
      <alignment/>
    </xf>
    <xf numFmtId="9" fontId="0" fillId="2" borderId="0" xfId="0" applyNumberFormat="1" applyFill="1" applyAlignment="1">
      <alignment/>
    </xf>
    <xf numFmtId="165" fontId="0" fillId="0" borderId="0" xfId="17" applyNumberFormat="1" applyAlignment="1">
      <alignment/>
    </xf>
    <xf numFmtId="44" fontId="0" fillId="0" borderId="0" xfId="0" applyNumberFormat="1" applyAlignment="1">
      <alignment/>
    </xf>
    <xf numFmtId="165" fontId="0" fillId="2" borderId="0" xfId="17" applyNumberFormat="1" applyFill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9" fontId="0" fillId="0" borderId="0" xfId="19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Alignment="1">
      <alignment/>
    </xf>
    <xf numFmtId="6" fontId="0" fillId="2" borderId="0" xfId="0" applyNumberFormat="1" applyFill="1" applyAlignment="1">
      <alignment/>
    </xf>
    <xf numFmtId="164" fontId="0" fillId="0" borderId="0" xfId="0" applyNumberFormat="1" applyAlignment="1">
      <alignment horizontal="center"/>
    </xf>
    <xf numFmtId="0" fontId="0" fillId="3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6" fontId="0" fillId="0" borderId="0" xfId="0" applyNumberFormat="1" applyAlignment="1">
      <alignment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0" fillId="2" borderId="0" xfId="17" applyNumberFormat="1" applyFill="1" applyAlignment="1">
      <alignment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150" zoomScaleNormal="150" workbookViewId="0" topLeftCell="A9">
      <selection activeCell="B21" sqref="B21"/>
    </sheetView>
  </sheetViews>
  <sheetFormatPr defaultColWidth="9.140625" defaultRowHeight="12.75"/>
  <cols>
    <col min="1" max="1" width="29.7109375" style="0" bestFit="1" customWidth="1"/>
    <col min="2" max="2" width="10.00390625" style="0" bestFit="1" customWidth="1"/>
    <col min="3" max="3" width="10.421875" style="0" customWidth="1"/>
    <col min="5" max="5" width="12.8515625" style="0" bestFit="1" customWidth="1"/>
  </cols>
  <sheetData>
    <row r="1" spans="1:3" ht="12.75">
      <c r="A1" t="s">
        <v>0</v>
      </c>
      <c r="B1" t="s">
        <v>1</v>
      </c>
      <c r="C1" s="1">
        <v>15000</v>
      </c>
    </row>
    <row r="2" spans="5:7" ht="12.75">
      <c r="E2" s="2">
        <v>20</v>
      </c>
      <c r="G2" t="s">
        <v>2</v>
      </c>
    </row>
    <row r="3" ht="12.75">
      <c r="G3" t="e">
        <f>(C9-C8)/C9</f>
        <v>#DIV/0!</v>
      </c>
    </row>
    <row r="4" spans="1:5" ht="12.75">
      <c r="A4" t="s">
        <v>3</v>
      </c>
      <c r="B4" t="s">
        <v>4</v>
      </c>
      <c r="C4" s="6">
        <v>5</v>
      </c>
      <c r="E4" s="5">
        <f>C3*E2</f>
        <v>0</v>
      </c>
    </row>
    <row r="5" spans="1:5" ht="12.75">
      <c r="A5" t="s">
        <v>5</v>
      </c>
      <c r="B5" t="s">
        <v>6</v>
      </c>
      <c r="C5" s="6">
        <v>320</v>
      </c>
      <c r="E5" s="4">
        <v>200</v>
      </c>
    </row>
    <row r="6" spans="1:4" ht="12.75">
      <c r="A6" t="s">
        <v>7</v>
      </c>
      <c r="B6" t="s">
        <v>8</v>
      </c>
      <c r="C6" s="1">
        <v>10</v>
      </c>
      <c r="D6" t="s">
        <v>9</v>
      </c>
    </row>
    <row r="7" spans="1:3" ht="12.75">
      <c r="A7" t="s">
        <v>10</v>
      </c>
      <c r="C7" s="1">
        <v>250</v>
      </c>
    </row>
    <row r="8" spans="1:3" ht="12.75">
      <c r="A8" t="s">
        <v>11</v>
      </c>
      <c r="B8" t="s">
        <v>12</v>
      </c>
      <c r="C8">
        <f>C1/C7</f>
        <v>60</v>
      </c>
    </row>
    <row r="10" spans="1:5" ht="12.75">
      <c r="A10" t="s">
        <v>13</v>
      </c>
      <c r="B10" t="s">
        <v>14</v>
      </c>
      <c r="C10" s="7">
        <f>SQRT((2*C1*C5)/C4)</f>
        <v>1385.6406460551018</v>
      </c>
      <c r="E10" s="7"/>
    </row>
    <row r="11" spans="1:4" ht="12.75">
      <c r="A11" t="s">
        <v>15</v>
      </c>
      <c r="B11" t="s">
        <v>16</v>
      </c>
      <c r="C11" s="7">
        <f>C10/C8</f>
        <v>23.09401076758503</v>
      </c>
      <c r="D11" t="s">
        <v>9</v>
      </c>
    </row>
    <row r="12" spans="1:5" ht="12.75">
      <c r="A12" t="s">
        <v>17</v>
      </c>
      <c r="B12" t="s">
        <v>18</v>
      </c>
      <c r="C12" s="8">
        <f>C5*C1/C10</f>
        <v>3464.101615137755</v>
      </c>
      <c r="E12" s="4"/>
    </row>
    <row r="13" spans="1:5" ht="12.75">
      <c r="A13" t="s">
        <v>19</v>
      </c>
      <c r="B13" t="s">
        <v>20</v>
      </c>
      <c r="C13" s="8">
        <f>C4*C10/2</f>
        <v>3464.1016151377544</v>
      </c>
      <c r="E13" s="9"/>
    </row>
    <row r="14" spans="3:5" ht="12.75">
      <c r="C14" s="9"/>
      <c r="E14" s="9"/>
    </row>
    <row r="15" spans="3:5" ht="12.75">
      <c r="C15" s="8"/>
      <c r="E15" s="9"/>
    </row>
    <row r="16" spans="1:3" ht="12.75">
      <c r="A16" t="s">
        <v>21</v>
      </c>
      <c r="B16" t="s">
        <v>22</v>
      </c>
      <c r="C16">
        <f>C8*C6</f>
        <v>600</v>
      </c>
    </row>
    <row r="18" ht="12.75">
      <c r="A18" t="s">
        <v>23</v>
      </c>
    </row>
    <row r="19" spans="1:3" ht="12.75">
      <c r="A19" t="s">
        <v>24</v>
      </c>
      <c r="C19" s="1">
        <v>5</v>
      </c>
    </row>
    <row r="20" spans="1:3" ht="12.75">
      <c r="A20" t="s">
        <v>26</v>
      </c>
      <c r="C20">
        <f>C19^2</f>
        <v>25</v>
      </c>
    </row>
    <row r="21" spans="1:3" ht="12.75">
      <c r="A21" t="s">
        <v>27</v>
      </c>
      <c r="C21">
        <f>C20*C6</f>
        <v>250</v>
      </c>
    </row>
    <row r="22" spans="1:3" ht="12.75">
      <c r="A22" t="s">
        <v>28</v>
      </c>
      <c r="C22" s="7">
        <f>SQRT(C21)</f>
        <v>15.811388300841896</v>
      </c>
    </row>
    <row r="24" spans="1:3" ht="12.75">
      <c r="A24" t="s">
        <v>29</v>
      </c>
      <c r="B24" t="s">
        <v>30</v>
      </c>
      <c r="C24" s="7">
        <f>2*C22</f>
        <v>31.622776601683793</v>
      </c>
    </row>
    <row r="25" spans="1:3" ht="12.75">
      <c r="A25" t="s">
        <v>31</v>
      </c>
      <c r="C25" s="7">
        <f>C16+C24</f>
        <v>631.6227766016838</v>
      </c>
    </row>
    <row r="31" spans="1:2" ht="12.75">
      <c r="A31" t="s">
        <v>14</v>
      </c>
      <c r="B31">
        <f>SQRT((2*1000*5)/(1.25*0.6))</f>
        <v>115.47005383792515</v>
      </c>
    </row>
    <row r="32" spans="1:2" ht="12.75">
      <c r="A32" t="s">
        <v>5</v>
      </c>
      <c r="B32">
        <f>5*1000/B31</f>
        <v>43.30127018922193</v>
      </c>
    </row>
    <row r="33" spans="1:2" ht="12.75">
      <c r="A33" t="s">
        <v>32</v>
      </c>
      <c r="B33">
        <f>1.25*0.6*B31/2</f>
        <v>43.30127018922193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28"/>
  <sheetViews>
    <sheetView workbookViewId="0" topLeftCell="A1">
      <selection activeCell="F17" sqref="F17"/>
    </sheetView>
  </sheetViews>
  <sheetFormatPr defaultColWidth="9.140625" defaultRowHeight="12.75"/>
  <cols>
    <col min="2" max="2" width="18.00390625" style="0" customWidth="1"/>
  </cols>
  <sheetData>
    <row r="3" ht="12.75">
      <c r="B3" t="s">
        <v>45</v>
      </c>
    </row>
    <row r="4" spans="2:3" ht="12.75">
      <c r="B4" t="s">
        <v>33</v>
      </c>
      <c r="C4">
        <v>600</v>
      </c>
    </row>
    <row r="5" spans="2:3" ht="12.75">
      <c r="B5" t="s">
        <v>34</v>
      </c>
      <c r="C5">
        <v>0.25</v>
      </c>
    </row>
    <row r="6" spans="2:3" ht="12.75">
      <c r="B6" t="s">
        <v>35</v>
      </c>
      <c r="C6">
        <v>180</v>
      </c>
    </row>
    <row r="7" spans="2:3" ht="12.75">
      <c r="B7" t="s">
        <v>36</v>
      </c>
      <c r="C7">
        <f>C5*C6</f>
        <v>45</v>
      </c>
    </row>
    <row r="8" spans="2:3" ht="12.75">
      <c r="B8" t="s">
        <v>37</v>
      </c>
      <c r="C8">
        <v>15</v>
      </c>
    </row>
    <row r="10" spans="2:3" ht="12.75">
      <c r="B10" t="s">
        <v>38</v>
      </c>
      <c r="C10">
        <f>SQRT(2*600*15/45)</f>
        <v>20</v>
      </c>
    </row>
    <row r="12" spans="2:3" ht="12.75">
      <c r="B12" t="s">
        <v>39</v>
      </c>
      <c r="C12" s="10">
        <f>600/365</f>
        <v>1.643835616438356</v>
      </c>
    </row>
    <row r="13" spans="2:5" ht="12.75">
      <c r="B13" t="s">
        <v>40</v>
      </c>
      <c r="C13" s="11">
        <f>C10/C12</f>
        <v>12.166666666666668</v>
      </c>
      <c r="E13" t="s">
        <v>41</v>
      </c>
    </row>
    <row r="14" ht="12.75">
      <c r="C14" s="11"/>
    </row>
    <row r="15" spans="2:3" ht="12.75">
      <c r="B15" t="s">
        <v>5</v>
      </c>
      <c r="C15" s="7">
        <f>15*(600/20)</f>
        <v>450</v>
      </c>
    </row>
    <row r="16" spans="2:3" ht="12.75">
      <c r="B16" t="s">
        <v>42</v>
      </c>
      <c r="C16">
        <f>45*(20/2)</f>
        <v>450</v>
      </c>
    </row>
    <row r="18" ht="12.75">
      <c r="B18" t="s">
        <v>46</v>
      </c>
    </row>
    <row r="19" spans="2:3" ht="12.75">
      <c r="B19" t="s">
        <v>33</v>
      </c>
      <c r="C19">
        <v>1200</v>
      </c>
    </row>
    <row r="20" spans="2:3" ht="12.75">
      <c r="B20" t="s">
        <v>34</v>
      </c>
      <c r="C20" s="12">
        <v>0.25</v>
      </c>
    </row>
    <row r="21" spans="2:3" ht="12.75">
      <c r="B21" t="s">
        <v>35</v>
      </c>
      <c r="C21">
        <v>180</v>
      </c>
    </row>
    <row r="22" spans="2:3" ht="12.75">
      <c r="B22" t="s">
        <v>36</v>
      </c>
      <c r="C22">
        <v>45</v>
      </c>
    </row>
    <row r="23" spans="2:3" ht="12.75">
      <c r="B23" t="s">
        <v>37</v>
      </c>
      <c r="C23">
        <v>15</v>
      </c>
    </row>
    <row r="25" spans="2:5" ht="12.75">
      <c r="B25" t="s">
        <v>38</v>
      </c>
      <c r="C25" s="11">
        <f>SQRT(2*1200*15/45)</f>
        <v>28.284271247461902</v>
      </c>
      <c r="E25" t="s">
        <v>43</v>
      </c>
    </row>
    <row r="27" spans="2:5" ht="12.75">
      <c r="B27" t="s">
        <v>5</v>
      </c>
      <c r="C27" s="10">
        <f>15*(1200/C25)</f>
        <v>636.3961030678928</v>
      </c>
      <c r="E27" t="s">
        <v>44</v>
      </c>
    </row>
    <row r="28" spans="2:3" ht="12.75">
      <c r="B28" t="s">
        <v>42</v>
      </c>
      <c r="C28" s="10">
        <f>45*C25/2</f>
        <v>636.3961030678928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="150" zoomScaleNormal="150" workbookViewId="0" topLeftCell="A11">
      <selection activeCell="F25" sqref="F25"/>
    </sheetView>
  </sheetViews>
  <sheetFormatPr defaultColWidth="9.140625" defaultRowHeight="12.75"/>
  <cols>
    <col min="1" max="1" width="25.57421875" style="0" bestFit="1" customWidth="1"/>
    <col min="3" max="3" width="19.8515625" style="0" customWidth="1"/>
    <col min="4" max="4" width="13.00390625" style="0" bestFit="1" customWidth="1"/>
    <col min="5" max="5" width="10.140625" style="0" bestFit="1" customWidth="1"/>
    <col min="7" max="7" width="10.8515625" style="0" bestFit="1" customWidth="1"/>
    <col min="8" max="8" width="9.28125" style="0" bestFit="1" customWidth="1"/>
    <col min="9" max="9" width="9.8515625" style="0" bestFit="1" customWidth="1"/>
    <col min="11" max="11" width="9.7109375" style="0" bestFit="1" customWidth="1"/>
  </cols>
  <sheetData>
    <row r="1" ht="12.75">
      <c r="A1" t="s">
        <v>47</v>
      </c>
    </row>
    <row r="2" spans="1:20" ht="12.75">
      <c r="A2" t="s">
        <v>48</v>
      </c>
      <c r="B2" t="s">
        <v>1</v>
      </c>
      <c r="C2" s="1">
        <v>1095</v>
      </c>
      <c r="H2" s="13"/>
      <c r="I2" s="13"/>
      <c r="L2" s="13"/>
      <c r="M2" s="14"/>
      <c r="N2" s="14"/>
      <c r="O2" s="14"/>
      <c r="P2" s="14"/>
      <c r="Q2" s="14"/>
      <c r="R2" s="14"/>
      <c r="S2" s="14"/>
      <c r="T2" s="14"/>
    </row>
    <row r="3" spans="1:12" ht="12.75">
      <c r="A3" t="s">
        <v>55</v>
      </c>
      <c r="B3" t="s">
        <v>4</v>
      </c>
      <c r="C3" s="25">
        <v>1.6</v>
      </c>
      <c r="G3" s="15"/>
      <c r="H3" s="7"/>
      <c r="I3" s="7"/>
      <c r="L3" s="7"/>
    </row>
    <row r="4" spans="3:12" ht="12.75">
      <c r="C4" s="3"/>
      <c r="G4" s="15"/>
      <c r="H4" s="7"/>
      <c r="I4" s="7"/>
      <c r="L4" s="7"/>
    </row>
    <row r="5" spans="1:12" ht="12.75">
      <c r="A5" t="s">
        <v>49</v>
      </c>
      <c r="B5" t="s">
        <v>6</v>
      </c>
      <c r="C5" s="16">
        <v>35</v>
      </c>
      <c r="G5" s="15"/>
      <c r="H5" s="7"/>
      <c r="I5" s="7"/>
      <c r="L5" s="7"/>
    </row>
    <row r="6" spans="1:12" ht="12.75">
      <c r="A6" t="s">
        <v>50</v>
      </c>
      <c r="B6" t="s">
        <v>51</v>
      </c>
      <c r="C6" s="1">
        <v>5</v>
      </c>
      <c r="D6" t="s">
        <v>9</v>
      </c>
      <c r="G6" s="15"/>
      <c r="H6" s="7"/>
      <c r="I6" s="7"/>
      <c r="L6" s="7"/>
    </row>
    <row r="7" spans="1:12" ht="12.75">
      <c r="A7" t="s">
        <v>10</v>
      </c>
      <c r="C7" s="1">
        <v>365</v>
      </c>
      <c r="G7" s="15"/>
      <c r="H7" s="7"/>
      <c r="I7" s="7"/>
      <c r="L7" s="7"/>
    </row>
    <row r="8" spans="1:12" ht="12.75">
      <c r="A8" t="s">
        <v>52</v>
      </c>
      <c r="B8" t="s">
        <v>25</v>
      </c>
      <c r="C8" s="1">
        <v>1.2</v>
      </c>
      <c r="G8" s="15"/>
      <c r="H8" s="7"/>
      <c r="I8" s="7"/>
      <c r="L8" s="7"/>
    </row>
    <row r="9" spans="7:12" ht="12.75">
      <c r="G9" s="15"/>
      <c r="H9" s="7"/>
      <c r="I9" s="7"/>
      <c r="L9" s="7"/>
    </row>
    <row r="10" spans="7:12" ht="12.75">
      <c r="G10" s="15"/>
      <c r="H10" s="7"/>
      <c r="I10" s="7"/>
      <c r="L10" s="7"/>
    </row>
    <row r="11" spans="1:12" ht="12.75">
      <c r="A11" t="s">
        <v>53</v>
      </c>
      <c r="G11" s="15"/>
      <c r="H11" s="7"/>
      <c r="I11" s="7"/>
      <c r="L11" s="7"/>
    </row>
    <row r="12" spans="1:12" ht="12.75">
      <c r="A12" t="s">
        <v>11</v>
      </c>
      <c r="B12" t="s">
        <v>12</v>
      </c>
      <c r="C12" t="s">
        <v>54</v>
      </c>
      <c r="D12" s="11">
        <f>C2/C7</f>
        <v>3</v>
      </c>
      <c r="G12" s="15"/>
      <c r="H12" s="7"/>
      <c r="I12" s="7"/>
      <c r="L12" s="7"/>
    </row>
    <row r="13" spans="1:12" ht="13.5" thickBot="1">
      <c r="A13" t="s">
        <v>55</v>
      </c>
      <c r="B13" t="s">
        <v>4</v>
      </c>
      <c r="C13" t="s">
        <v>56</v>
      </c>
      <c r="D13" s="17">
        <f>C3</f>
        <v>1.6</v>
      </c>
      <c r="G13" s="15"/>
      <c r="H13" s="7"/>
      <c r="I13" s="7"/>
      <c r="L13" s="7"/>
    </row>
    <row r="14" spans="1:12" ht="13.5" thickBot="1">
      <c r="A14" t="s">
        <v>57</v>
      </c>
      <c r="B14" t="s">
        <v>14</v>
      </c>
      <c r="C14" s="18" t="s">
        <v>58</v>
      </c>
      <c r="D14" s="19">
        <f>SQRT((2*C2*C5)/(D13))</f>
        <v>218.87496430610787</v>
      </c>
      <c r="L14" s="7"/>
    </row>
    <row r="15" spans="1:12" ht="12.75">
      <c r="A15" t="s">
        <v>40</v>
      </c>
      <c r="B15" t="s">
        <v>16</v>
      </c>
      <c r="C15" t="s">
        <v>59</v>
      </c>
      <c r="D15" s="20">
        <f>D14/D12</f>
        <v>72.95832143536929</v>
      </c>
      <c r="L15" s="7"/>
    </row>
    <row r="16" spans="1:12" ht="12.75">
      <c r="A16" t="s">
        <v>60</v>
      </c>
      <c r="B16" t="s">
        <v>61</v>
      </c>
      <c r="C16" s="18" t="s">
        <v>18</v>
      </c>
      <c r="D16" s="20">
        <f>C5*C2/D14</f>
        <v>175.0999714448863</v>
      </c>
      <c r="E16" s="21"/>
      <c r="L16" s="7"/>
    </row>
    <row r="17" spans="1:12" ht="12.75">
      <c r="A17" t="s">
        <v>19</v>
      </c>
      <c r="B17" t="s">
        <v>62</v>
      </c>
      <c r="C17" s="18" t="s">
        <v>20</v>
      </c>
      <c r="D17" s="20">
        <f>D13*D14/2</f>
        <v>175.0999714448863</v>
      </c>
      <c r="E17" s="9"/>
      <c r="L17" s="7"/>
    </row>
    <row r="18" spans="3:12" ht="13.5" thickBot="1">
      <c r="C18" s="18"/>
      <c r="D18" s="20"/>
      <c r="E18" s="9"/>
      <c r="L18" s="7"/>
    </row>
    <row r="19" spans="3:12" ht="13.5" thickBot="1">
      <c r="C19" s="18"/>
      <c r="D19" s="22"/>
      <c r="E19" s="23"/>
      <c r="L19" s="7"/>
    </row>
    <row r="20" ht="12.75">
      <c r="L20" s="7"/>
    </row>
    <row r="21" spans="1:12" ht="12.75">
      <c r="A21" t="s">
        <v>63</v>
      </c>
      <c r="B21" t="s">
        <v>64</v>
      </c>
      <c r="C21" t="s">
        <v>65</v>
      </c>
      <c r="L21" s="7"/>
    </row>
    <row r="22" spans="1:12" ht="12.75">
      <c r="A22" t="s">
        <v>66</v>
      </c>
      <c r="B22" t="s">
        <v>67</v>
      </c>
      <c r="C22" t="s">
        <v>68</v>
      </c>
      <c r="D22" s="24">
        <f>D12*C6</f>
        <v>15</v>
      </c>
      <c r="L22" s="7"/>
    </row>
    <row r="23" spans="1:2" ht="12.75">
      <c r="A23" t="s">
        <v>29</v>
      </c>
      <c r="B23" t="s">
        <v>73</v>
      </c>
    </row>
    <row r="25" spans="1:4" ht="12.75">
      <c r="A25" t="s">
        <v>69</v>
      </c>
      <c r="D25" s="24">
        <f>C8^2</f>
        <v>1.44</v>
      </c>
    </row>
    <row r="26" spans="1:4" ht="12.75">
      <c r="A26" t="s">
        <v>70</v>
      </c>
      <c r="D26" s="24">
        <f>D25*C6</f>
        <v>7.199999999999999</v>
      </c>
    </row>
    <row r="27" spans="1:4" ht="12.75">
      <c r="A27" t="s">
        <v>71</v>
      </c>
      <c r="D27" s="26">
        <f>SQRT(D26)</f>
        <v>2.6832815729997477</v>
      </c>
    </row>
    <row r="28" spans="1:4" ht="12.75">
      <c r="A28" t="s">
        <v>29</v>
      </c>
      <c r="B28" t="s">
        <v>72</v>
      </c>
      <c r="D28" s="20">
        <f>2*D27</f>
        <v>5.366563145999495</v>
      </c>
    </row>
    <row r="30" spans="1:4" ht="12.75">
      <c r="A30" t="s">
        <v>31</v>
      </c>
      <c r="B30" t="s">
        <v>64</v>
      </c>
      <c r="D30" s="20">
        <f>D22+D28</f>
        <v>20.366563145999496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Salwa Ammar</dc:creator>
  <cp:keywords/>
  <dc:description/>
  <cp:lastModifiedBy>ammar</cp:lastModifiedBy>
  <dcterms:created xsi:type="dcterms:W3CDTF">2004-12-06T23:57:59Z</dcterms:created>
  <dcterms:modified xsi:type="dcterms:W3CDTF">2004-12-08T22:22:48Z</dcterms:modified>
  <cp:category/>
  <cp:version/>
  <cp:contentType/>
  <cp:contentStatus/>
</cp:coreProperties>
</file>