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000" windowHeight="6630" activeTab="2"/>
  </bookViews>
  <sheets>
    <sheet name="Welcome" sheetId="1" r:id="rId1"/>
    <sheet name="Input" sheetId="2" r:id="rId2"/>
    <sheet name="output" sheetId="3" r:id="rId3"/>
    <sheet name="2.99" sheetId="4" r:id="rId4"/>
    <sheet name="3.49" sheetId="5" r:id="rId5"/>
    <sheet name="3.99" sheetId="6" r:id="rId6"/>
    <sheet name="4.49" sheetId="7" r:id="rId7"/>
    <sheet name="4.99" sheetId="8" r:id="rId8"/>
    <sheet name="Results" sheetId="9" r:id="rId9"/>
  </sheets>
  <definedNames/>
  <calcPr fullCalcOnLoad="1"/>
</workbook>
</file>

<file path=xl/sharedStrings.xml><?xml version="1.0" encoding="utf-8"?>
<sst xmlns="http://schemas.openxmlformats.org/spreadsheetml/2006/main" count="322" uniqueCount="59">
  <si>
    <t>Parameters &amp; Assumptions</t>
  </si>
  <si>
    <t>Initial Investment</t>
  </si>
  <si>
    <t>Fee</t>
  </si>
  <si>
    <t>initial stock of tapes</t>
  </si>
  <si>
    <t>New Tapes</t>
  </si>
  <si>
    <t>Cost per tape</t>
  </si>
  <si>
    <t>Life of tape in months</t>
  </si>
  <si>
    <t>turn over per month</t>
  </si>
  <si>
    <t>Plays per month</t>
  </si>
  <si>
    <t>Rent</t>
  </si>
  <si>
    <t>Quarterly rent</t>
  </si>
  <si>
    <t>Annual Loan rate</t>
  </si>
  <si>
    <t>Decision Variables</t>
  </si>
  <si>
    <t>Charge per rental</t>
  </si>
  <si>
    <t>Joes hours per month</t>
  </si>
  <si>
    <t>Number of workers</t>
  </si>
  <si>
    <t>Hired hours</t>
  </si>
  <si>
    <t>Wage per hour</t>
  </si>
  <si>
    <t>Hiring cost per month</t>
  </si>
  <si>
    <t>Open hours per month</t>
  </si>
  <si>
    <t>Other Cost</t>
  </si>
  <si>
    <t>Annual deposit rate</t>
  </si>
  <si>
    <t>Monthly loan rate</t>
  </si>
  <si>
    <t>Monthly deposit rate</t>
  </si>
  <si>
    <t>Month</t>
  </si>
  <si>
    <t>Inventory</t>
  </si>
  <si>
    <t>Income</t>
  </si>
  <si>
    <t>Tapes</t>
  </si>
  <si>
    <t>Labor</t>
  </si>
  <si>
    <t>Operating</t>
  </si>
  <si>
    <t>Expenses</t>
  </si>
  <si>
    <t>Interest</t>
  </si>
  <si>
    <t>Balance</t>
  </si>
  <si>
    <t>Output</t>
  </si>
  <si>
    <t>End of year 1</t>
  </si>
  <si>
    <t>End of year 2</t>
  </si>
  <si>
    <t>Salvage of tapes??</t>
  </si>
  <si>
    <t>End of year 3</t>
  </si>
  <si>
    <t>Joe's wage</t>
  </si>
  <si>
    <t>Rental</t>
  </si>
  <si>
    <t>Resale</t>
  </si>
  <si>
    <t>Rental Fee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</si>
  <si>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</si>
  <si>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</si>
  <si>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</si>
  <si>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</si>
  <si>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</si>
  <si>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</si>
  <si>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</si>
  <si>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</si>
  <si>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</si>
  <si>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</si>
  <si>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</si>
  <si>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</si>
  <si>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1</t>
  </si>
  <si>
    <t>Year 2</t>
  </si>
  <si>
    <t>Year 3</t>
  </si>
  <si>
    <t>Initial Investments:</t>
  </si>
  <si>
    <t>Monthly Expenses: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</si>
</sst>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00"/>
    <numFmt numFmtId="173" formatCode="0.00000"/>
    <numFmt numFmtId="174" formatCode="0.0000"/>
    <numFmt numFmtId="175" formatCode="_(* #,##0.0_);_(* \(#,##0.0\);_(* &quot;-&quot;??_);_(@_)"/>
    <numFmt numFmtId="176" formatCode="_(* #,##0_);_(* \(#,##0\);_(* &quot;-&quot;??_);_(@_)"/>
    <numFmt numFmtId="177" formatCode="0.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62"/>
      <name val="Verdana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Comic Sans MS"/>
      <family val="4"/>
    </font>
    <font>
      <b/>
      <sz val="16"/>
      <color indexed="43"/>
      <name val="Arial"/>
      <family val="2"/>
    </font>
    <font>
      <b/>
      <sz val="16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1" fontId="1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 horizontal="center"/>
    </xf>
    <xf numFmtId="176" fontId="0" fillId="0" borderId="0" xfId="15" applyNumberForma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8" fillId="7" borderId="0" xfId="0" applyFont="1" applyFill="1" applyAlignment="1">
      <alignment/>
    </xf>
    <xf numFmtId="0" fontId="9" fillId="4" borderId="4" xfId="0" applyFont="1" applyFill="1" applyBorder="1" applyAlignment="1">
      <alignment/>
    </xf>
    <xf numFmtId="1" fontId="9" fillId="4" borderId="4" xfId="0" applyNumberFormat="1" applyFont="1" applyFill="1" applyBorder="1" applyAlignment="1">
      <alignment/>
    </xf>
    <xf numFmtId="0" fontId="10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9" fontId="0" fillId="8" borderId="0" xfId="0" applyNumberFormat="1" applyFill="1" applyAlignment="1">
      <alignment/>
    </xf>
    <xf numFmtId="9" fontId="0" fillId="8" borderId="0" xfId="21" applyFill="1" applyAlignment="1">
      <alignment/>
    </xf>
    <xf numFmtId="9" fontId="0" fillId="8" borderId="0" xfId="0" applyNumberFormat="1" applyFont="1" applyFill="1" applyAlignment="1">
      <alignment/>
    </xf>
    <xf numFmtId="10" fontId="0" fillId="8" borderId="0" xfId="21" applyNumberFormat="1" applyFill="1" applyAlignment="1">
      <alignment/>
    </xf>
    <xf numFmtId="10" fontId="0" fillId="8" borderId="0" xfId="21" applyNumberFormat="1" applyFont="1" applyFill="1" applyAlignment="1">
      <alignment/>
    </xf>
    <xf numFmtId="0" fontId="12" fillId="8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Input!A1" /><Relationship Id="rId3" Type="http://schemas.openxmlformats.org/officeDocument/2006/relationships/hyperlink" Target="#Inpu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output!A1" /><Relationship Id="rId3" Type="http://schemas.openxmlformats.org/officeDocument/2006/relationships/hyperlink" Target="#Welc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pu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38100</xdr:rowOff>
    </xdr:from>
    <xdr:to>
      <xdr:col>5</xdr:col>
      <xdr:colOff>228600</xdr:colOff>
      <xdr:row>10</xdr:row>
      <xdr:rowOff>104775</xdr:rowOff>
    </xdr:to>
    <xdr:sp>
      <xdr:nvSpPr>
        <xdr:cNvPr id="1" name="AutoShape 6"/>
        <xdr:cNvSpPr>
          <a:spLocks/>
        </xdr:cNvSpPr>
      </xdr:nvSpPr>
      <xdr:spPr>
        <a:xfrm rot="546524">
          <a:off x="523875" y="685800"/>
          <a:ext cx="2143125" cy="103822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Video Mart Inc.</a:t>
          </a: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6</xdr:col>
      <xdr:colOff>276225</xdr:colOff>
      <xdr:row>24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0" y="1990725"/>
          <a:ext cx="3324225" cy="1952625"/>
          <a:chOff x="0" y="209"/>
          <a:chExt cx="349" cy="205"/>
        </a:xfrm>
        <a:solidFill>
          <a:srgbClr val="FFFFFF"/>
        </a:solidFill>
      </xdr:grpSpPr>
      <xdr:pic macro="[0]!Sign"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0" y="209"/>
            <a:ext cx="349" cy="2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114" y="273"/>
            <a:ext cx="120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Danielle, Hanh, Clara</a:t>
            </a:r>
          </a:p>
        </xdr:txBody>
      </xdr:sp>
    </xdr:grpSp>
    <xdr:clientData/>
  </xdr:twoCellAnchor>
  <xdr:twoCellAnchor>
    <xdr:from>
      <xdr:col>10</xdr:col>
      <xdr:colOff>523875</xdr:colOff>
      <xdr:row>23</xdr:row>
      <xdr:rowOff>95250</xdr:rowOff>
    </xdr:from>
    <xdr:to>
      <xdr:col>15</xdr:col>
      <xdr:colOff>219075</xdr:colOff>
      <xdr:row>31</xdr:row>
      <xdr:rowOff>38100</xdr:rowOff>
    </xdr:to>
    <xdr:sp>
      <xdr:nvSpPr>
        <xdr:cNvPr id="5" name="AutoShape 10">
          <a:hlinkClick r:id="rId2"/>
        </xdr:cNvPr>
        <xdr:cNvSpPr>
          <a:spLocks/>
        </xdr:cNvSpPr>
      </xdr:nvSpPr>
      <xdr:spPr>
        <a:xfrm>
          <a:off x="6010275" y="3819525"/>
          <a:ext cx="2743200" cy="1238250"/>
        </a:xfrm>
        <a:prstGeom prst="stripedRightArrow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26</xdr:row>
      <xdr:rowOff>19050</xdr:rowOff>
    </xdr:from>
    <xdr:to>
      <xdr:col>13</xdr:col>
      <xdr:colOff>228600</xdr:colOff>
      <xdr:row>27</xdr:row>
      <xdr:rowOff>76200</xdr:rowOff>
    </xdr:to>
    <xdr:sp>
      <xdr:nvSpPr>
        <xdr:cNvPr id="6" name="TextBox 11">
          <a:hlinkClick r:id="rId3"/>
        </xdr:cNvPr>
        <xdr:cNvSpPr txBox="1">
          <a:spLocks noChangeArrowheads="1"/>
        </xdr:cNvSpPr>
      </xdr:nvSpPr>
      <xdr:spPr>
        <a:xfrm>
          <a:off x="6886575" y="42291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Enter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17</xdr:row>
      <xdr:rowOff>85725</xdr:rowOff>
    </xdr:from>
    <xdr:to>
      <xdr:col>5</xdr:col>
      <xdr:colOff>38100</xdr:colOff>
      <xdr:row>20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333875" y="3143250"/>
          <a:ext cx="990600" cy="476250"/>
        </a:xfrm>
        <a:prstGeom prst="stripedRigh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104775</xdr:rowOff>
    </xdr:from>
    <xdr:to>
      <xdr:col>4</xdr:col>
      <xdr:colOff>581025</xdr:colOff>
      <xdr:row>19</xdr:row>
      <xdr:rowOff>104775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4581525" y="3324225"/>
          <a:ext cx="457200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Next</a:t>
          </a:r>
        </a:p>
      </xdr:txBody>
    </xdr:sp>
    <xdr:clientData/>
  </xdr:twoCellAnchor>
  <xdr:twoCellAnchor>
    <xdr:from>
      <xdr:col>0</xdr:col>
      <xdr:colOff>209550</xdr:colOff>
      <xdr:row>17</xdr:row>
      <xdr:rowOff>28575</xdr:rowOff>
    </xdr:from>
    <xdr:to>
      <xdr:col>0</xdr:col>
      <xdr:colOff>847725</xdr:colOff>
      <xdr:row>20</xdr:row>
      <xdr:rowOff>104775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209550" y="3086100"/>
          <a:ext cx="638175" cy="561975"/>
        </a:xfrm>
        <a:prstGeom prst="curved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5</xdr:row>
      <xdr:rowOff>38100</xdr:rowOff>
    </xdr:from>
    <xdr:to>
      <xdr:col>11</xdr:col>
      <xdr:colOff>762000</xdr:colOff>
      <xdr:row>9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371600" y="1104900"/>
          <a:ext cx="6943725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Forecasted Monthly Income</a:t>
          </a:r>
        </a:p>
      </xdr:txBody>
    </xdr:sp>
    <xdr:clientData/>
  </xdr:twoCellAnchor>
  <xdr:twoCellAnchor>
    <xdr:from>
      <xdr:col>1</xdr:col>
      <xdr:colOff>504825</xdr:colOff>
      <xdr:row>19</xdr:row>
      <xdr:rowOff>47625</xdr:rowOff>
    </xdr:from>
    <xdr:to>
      <xdr:col>4</xdr:col>
      <xdr:colOff>38100</xdr:colOff>
      <xdr:row>26</xdr:row>
      <xdr:rowOff>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504825" y="3771900"/>
          <a:ext cx="1685925" cy="10858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
</a:t>
          </a:r>
          <a:r>
            <a:rPr lang="en-US" cap="none" sz="16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E5:I19"/>
  <sheetViews>
    <sheetView workbookViewId="0" topLeftCell="B1">
      <selection activeCell="H28" sqref="H28"/>
    </sheetView>
  </sheetViews>
  <sheetFormatPr defaultColWidth="9.140625" defaultRowHeight="12.75"/>
  <cols>
    <col min="1" max="1" width="0" style="15" hidden="1" customWidth="1"/>
    <col min="2" max="16384" width="9.140625" style="15" customWidth="1"/>
  </cols>
  <sheetData>
    <row r="5" ht="12.75">
      <c r="I5" s="16"/>
    </row>
    <row r="15" ht="12.75">
      <c r="E15" s="38"/>
    </row>
    <row r="16" ht="12.75">
      <c r="E16" s="38"/>
    </row>
    <row r="17" ht="12.75">
      <c r="E17" s="38"/>
    </row>
    <row r="18" ht="12.75">
      <c r="E18" s="38"/>
    </row>
    <row r="19" ht="12.75">
      <c r="E19" s="38"/>
    </row>
  </sheetData>
  <mergeCells count="1">
    <mergeCell ref="E15:E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32"/>
  <sheetViews>
    <sheetView zoomScale="150" zoomScaleNormal="150" workbookViewId="0" topLeftCell="B1">
      <selection activeCell="B3" sqref="B3"/>
    </sheetView>
  </sheetViews>
  <sheetFormatPr defaultColWidth="9.140625" defaultRowHeight="12.75"/>
  <cols>
    <col min="1" max="1" width="24.28125" style="30" bestFit="1" customWidth="1"/>
    <col min="2" max="2" width="9.140625" style="30" customWidth="1"/>
    <col min="3" max="3" width="13.7109375" style="30" bestFit="1" customWidth="1"/>
    <col min="4" max="4" width="19.7109375" style="30" bestFit="1" customWidth="1"/>
    <col min="5" max="5" width="12.421875" style="30" bestFit="1" customWidth="1"/>
    <col min="6" max="6" width="19.7109375" style="30" bestFit="1" customWidth="1"/>
    <col min="7" max="7" width="6.28125" style="30" bestFit="1" customWidth="1"/>
    <col min="8" max="16384" width="9.140625" style="30" customWidth="1"/>
  </cols>
  <sheetData>
    <row r="1" spans="1:8" ht="24.75">
      <c r="A1" s="37" t="s">
        <v>57</v>
      </c>
      <c r="C1" s="31"/>
      <c r="D1" s="31"/>
      <c r="E1" s="31"/>
      <c r="F1" s="31"/>
      <c r="G1" s="31"/>
      <c r="H1" s="31"/>
    </row>
    <row r="2" spans="1:8" ht="12.75">
      <c r="A2" s="30" t="s">
        <v>1</v>
      </c>
      <c r="B2" s="30">
        <v>10000</v>
      </c>
      <c r="D2" s="30" t="s">
        <v>13</v>
      </c>
      <c r="E2" s="30">
        <v>3.99</v>
      </c>
      <c r="F2" s="31"/>
      <c r="G2" s="31"/>
      <c r="H2" s="31"/>
    </row>
    <row r="3" spans="1:8" ht="12.75">
      <c r="A3" s="30" t="s">
        <v>2</v>
      </c>
      <c r="B3" s="30">
        <v>4000</v>
      </c>
      <c r="F3" s="31"/>
      <c r="G3" s="31"/>
      <c r="H3" s="31"/>
    </row>
    <row r="4" spans="1:8" ht="12.75">
      <c r="A4" s="30" t="s">
        <v>3</v>
      </c>
      <c r="B4" s="30">
        <v>1000</v>
      </c>
      <c r="F4" s="31"/>
      <c r="G4" s="31"/>
      <c r="H4" s="31"/>
    </row>
    <row r="5" spans="1:8" ht="12.75">
      <c r="A5" s="30" t="s">
        <v>4</v>
      </c>
      <c r="B5" s="30">
        <v>50</v>
      </c>
      <c r="F5" s="31"/>
      <c r="G5" s="31"/>
      <c r="H5" s="31"/>
    </row>
    <row r="6" spans="1:8" ht="12.75">
      <c r="A6" s="30" t="s">
        <v>5</v>
      </c>
      <c r="B6" s="30">
        <v>60</v>
      </c>
      <c r="F6" s="31"/>
      <c r="G6" s="31"/>
      <c r="H6" s="31"/>
    </row>
    <row r="7" ht="24.75">
      <c r="A7" s="37" t="s">
        <v>58</v>
      </c>
    </row>
    <row r="8" spans="1:8" ht="12.75">
      <c r="A8" s="30" t="s">
        <v>6</v>
      </c>
      <c r="B8" s="30">
        <v>7</v>
      </c>
      <c r="F8" s="31"/>
      <c r="G8" s="31"/>
      <c r="H8" s="31"/>
    </row>
    <row r="9" spans="1:8" ht="12.75">
      <c r="A9" s="30" t="s">
        <v>20</v>
      </c>
      <c r="B9" s="30">
        <v>800</v>
      </c>
      <c r="F9" s="31"/>
      <c r="G9" s="31"/>
      <c r="H9" s="31"/>
    </row>
    <row r="10" spans="1:8" ht="12.75">
      <c r="A10" s="30" t="s">
        <v>20</v>
      </c>
      <c r="D10" s="30" t="s">
        <v>17</v>
      </c>
      <c r="E10" s="30">
        <v>5.15</v>
      </c>
      <c r="F10" s="31"/>
      <c r="G10" s="31"/>
      <c r="H10" s="31"/>
    </row>
    <row r="11" spans="4:8" ht="12.75">
      <c r="D11" s="30" t="s">
        <v>38</v>
      </c>
      <c r="E11" s="30">
        <v>9</v>
      </c>
      <c r="F11" s="31"/>
      <c r="G11" s="31"/>
      <c r="H11" s="31"/>
    </row>
    <row r="12" spans="6:8" ht="12.75">
      <c r="F12" s="31"/>
      <c r="G12" s="31"/>
      <c r="H12" s="31"/>
    </row>
    <row r="13" spans="1:8" ht="12.75">
      <c r="A13" s="30" t="s">
        <v>10</v>
      </c>
      <c r="B13" s="30">
        <v>3000</v>
      </c>
      <c r="F13" s="31"/>
      <c r="G13" s="31"/>
      <c r="H13" s="31"/>
    </row>
    <row r="14" spans="1:8" ht="12.75">
      <c r="A14" s="30" t="s">
        <v>11</v>
      </c>
      <c r="B14" s="32">
        <v>0.12</v>
      </c>
      <c r="F14" s="31"/>
      <c r="G14" s="31"/>
      <c r="H14" s="31"/>
    </row>
    <row r="15" spans="2:8" ht="12.75">
      <c r="B15" s="33"/>
      <c r="F15" s="31"/>
      <c r="G15" s="31"/>
      <c r="H15" s="31"/>
    </row>
    <row r="16" spans="4:8" ht="12.75">
      <c r="D16" s="30" t="s">
        <v>21</v>
      </c>
      <c r="E16" s="32">
        <v>0.04</v>
      </c>
      <c r="F16" s="31"/>
      <c r="G16" s="34"/>
      <c r="H16" s="31"/>
    </row>
    <row r="17" spans="5:8" ht="12.75">
      <c r="E17" s="35"/>
      <c r="F17" s="31"/>
      <c r="G17" s="36"/>
      <c r="H17" s="31"/>
    </row>
    <row r="18" spans="3:8" ht="12.75">
      <c r="C18" s="31"/>
      <c r="D18" s="31"/>
      <c r="E18" s="31"/>
      <c r="F18" s="31"/>
      <c r="G18" s="31"/>
      <c r="H18" s="31"/>
    </row>
    <row r="19" spans="3:8" ht="12.75">
      <c r="C19" s="31"/>
      <c r="D19" s="34"/>
      <c r="E19" s="31"/>
      <c r="F19" s="31"/>
      <c r="G19" s="31"/>
      <c r="H19" s="31"/>
    </row>
    <row r="20" spans="3:8" ht="12.75">
      <c r="C20" s="31"/>
      <c r="D20" s="31"/>
      <c r="E20" s="31"/>
      <c r="F20" s="31"/>
      <c r="G20" s="31"/>
      <c r="H20" s="31"/>
    </row>
    <row r="21" spans="3:8" ht="12.75">
      <c r="C21" s="31"/>
      <c r="D21" s="31"/>
      <c r="E21" s="31"/>
      <c r="F21" s="31"/>
      <c r="G21" s="31"/>
      <c r="H21" s="31"/>
    </row>
    <row r="22" spans="3:8" ht="12.75">
      <c r="C22" s="31"/>
      <c r="D22" s="31"/>
      <c r="E22" s="31"/>
      <c r="F22" s="31"/>
      <c r="G22" s="31"/>
      <c r="H22" s="31"/>
    </row>
    <row r="23" spans="3:8" ht="12.75">
      <c r="C23" s="31"/>
      <c r="D23" s="31"/>
      <c r="E23" s="31"/>
      <c r="F23" s="31"/>
      <c r="G23" s="34"/>
      <c r="H23" s="31"/>
    </row>
    <row r="24" spans="3:8" ht="12.75">
      <c r="C24" s="31"/>
      <c r="D24" s="31"/>
      <c r="E24" s="31"/>
      <c r="F24" s="31"/>
      <c r="G24" s="36"/>
      <c r="H24" s="31"/>
    </row>
    <row r="25" spans="3:8" ht="12.75">
      <c r="C25" s="31"/>
      <c r="D25" s="31"/>
      <c r="E25" s="31"/>
      <c r="F25" s="31"/>
      <c r="G25" s="31"/>
      <c r="H25" s="31"/>
    </row>
    <row r="26" spans="3:8" ht="12.75">
      <c r="C26" s="31"/>
      <c r="D26" s="31"/>
      <c r="E26" s="31"/>
      <c r="F26" s="31"/>
      <c r="G26" s="31"/>
      <c r="H26" s="31"/>
    </row>
    <row r="27" spans="3:8" ht="12.75">
      <c r="C27" s="31"/>
      <c r="D27" s="31"/>
      <c r="E27" s="31"/>
      <c r="F27" s="31"/>
      <c r="G27" s="31"/>
      <c r="H27" s="31"/>
    </row>
    <row r="28" spans="3:8" ht="12.75">
      <c r="C28" s="31"/>
      <c r="D28" s="31"/>
      <c r="E28" s="31"/>
      <c r="F28" s="31"/>
      <c r="G28" s="31"/>
      <c r="H28" s="31"/>
    </row>
    <row r="29" spans="3:8" ht="12.75">
      <c r="C29" s="31"/>
      <c r="D29" s="31"/>
      <c r="E29" s="31"/>
      <c r="F29" s="31"/>
      <c r="G29" s="31"/>
      <c r="H29" s="31"/>
    </row>
    <row r="30" spans="3:8" ht="12.75">
      <c r="C30" s="31"/>
      <c r="D30" s="31"/>
      <c r="E30" s="31"/>
      <c r="F30" s="31"/>
      <c r="G30" s="31"/>
      <c r="H30" s="31"/>
    </row>
    <row r="31" spans="3:8" ht="12.75">
      <c r="C31" s="31"/>
      <c r="D31" s="31"/>
      <c r="E31" s="31"/>
      <c r="F31" s="31"/>
      <c r="G31" s="31"/>
      <c r="H31" s="31"/>
    </row>
    <row r="32" spans="3:8" ht="12.75">
      <c r="C32" s="31"/>
      <c r="D32" s="31"/>
      <c r="E32" s="31"/>
      <c r="F32" s="31"/>
      <c r="G32" s="31"/>
      <c r="H32" s="3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IF15"/>
  <sheetViews>
    <sheetView tabSelected="1" workbookViewId="0" topLeftCell="B1">
      <selection activeCell="H4" sqref="H4"/>
    </sheetView>
  </sheetViews>
  <sheetFormatPr defaultColWidth="9.140625" defaultRowHeight="12.75"/>
  <cols>
    <col min="1" max="1" width="5.00390625" style="25" hidden="1" customWidth="1"/>
    <col min="2" max="2" width="9.140625" style="25" customWidth="1"/>
    <col min="3" max="12" width="11.57421875" style="25" bestFit="1" customWidth="1"/>
    <col min="13" max="13" width="10.7109375" style="25" bestFit="1" customWidth="1"/>
    <col min="14" max="14" width="12.28125" style="25" customWidth="1"/>
    <col min="15" max="15" width="6.28125" style="25" bestFit="1" customWidth="1"/>
    <col min="16" max="16" width="9.28125" style="25" customWidth="1"/>
    <col min="17" max="17" width="2.00390625" style="25" bestFit="1" customWidth="1"/>
    <col min="18" max="16384" width="9.140625" style="25" customWidth="1"/>
  </cols>
  <sheetData>
    <row r="2" spans="15:17" ht="12.75">
      <c r="O2" s="25" t="s">
        <v>39</v>
      </c>
      <c r="Q2" s="25">
        <v>3</v>
      </c>
    </row>
    <row r="3" ht="19.5">
      <c r="O3" s="29">
        <v>2.99</v>
      </c>
    </row>
    <row r="4" ht="19.5">
      <c r="O4" s="29">
        <v>3.49</v>
      </c>
    </row>
    <row r="5" ht="19.5">
      <c r="O5" s="29">
        <v>3.99</v>
      </c>
    </row>
    <row r="6" ht="19.5">
      <c r="O6" s="29">
        <v>4.49</v>
      </c>
    </row>
    <row r="7" ht="19.5">
      <c r="O7" s="29">
        <v>4.99</v>
      </c>
    </row>
    <row r="10" spans="2:15" ht="1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240" s="24" customFormat="1" ht="15.75">
      <c r="A11" s="25"/>
      <c r="B11" s="27" t="s">
        <v>24</v>
      </c>
      <c r="C11" s="27" t="s">
        <v>43</v>
      </c>
      <c r="D11" s="27" t="s">
        <v>42</v>
      </c>
      <c r="E11" s="27" t="s">
        <v>44</v>
      </c>
      <c r="F11" s="27" t="s">
        <v>45</v>
      </c>
      <c r="G11" s="27" t="s">
        <v>46</v>
      </c>
      <c r="H11" s="27" t="s">
        <v>47</v>
      </c>
      <c r="I11" s="27" t="s">
        <v>48</v>
      </c>
      <c r="J11" s="27" t="s">
        <v>49</v>
      </c>
      <c r="K11" s="27" t="s">
        <v>50</v>
      </c>
      <c r="L11" s="27" t="s">
        <v>51</v>
      </c>
      <c r="M11" s="27" t="s">
        <v>52</v>
      </c>
      <c r="N11" s="27" t="s">
        <v>53</v>
      </c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</row>
    <row r="12" spans="1:240" s="24" customFormat="1" ht="15.75">
      <c r="A12" s="25"/>
      <c r="B12" s="27" t="s">
        <v>54</v>
      </c>
      <c r="C12" s="28">
        <v>-52841.409523809525</v>
      </c>
      <c r="D12" s="28">
        <v>-48199.590285714294</v>
      </c>
      <c r="E12" s="28">
        <v>-43039.70999809525</v>
      </c>
      <c r="F12" s="28">
        <v>-40356.588050457154</v>
      </c>
      <c r="G12" s="28">
        <v>-34174.99202619983</v>
      </c>
      <c r="H12" s="28">
        <v>-27459.937184557064</v>
      </c>
      <c r="I12" s="28">
        <v>-23206.088937355016</v>
      </c>
      <c r="J12" s="28">
        <v>-15438.05935053809</v>
      </c>
      <c r="K12" s="28">
        <v>-7120.706610710136</v>
      </c>
      <c r="L12" s="28">
        <v>-1248.5374863410439</v>
      </c>
      <c r="M12" s="28">
        <v>8153.996186414595</v>
      </c>
      <c r="N12" s="28">
        <v>18067.83807846455</v>
      </c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</row>
    <row r="13" spans="1:240" s="24" customFormat="1" ht="15.75">
      <c r="A13" s="25"/>
      <c r="B13" s="27" t="s">
        <v>55</v>
      </c>
      <c r="C13" s="28">
        <v>19826.65468158324</v>
      </c>
      <c r="D13" s="28">
        <v>25062.976863855187</v>
      </c>
      <c r="E13" s="28">
        <v>30788.39631054423</v>
      </c>
      <c r="F13" s="28">
        <v>34004.543345865095</v>
      </c>
      <c r="G13" s="28">
        <v>40703.053728446546</v>
      </c>
      <c r="H13" s="28">
        <v>47895.53533611279</v>
      </c>
      <c r="I13" s="28">
        <v>52583.63473961412</v>
      </c>
      <c r="J13" s="28">
        <v>60759.00399826997</v>
      </c>
      <c r="K13" s="28">
        <v>69433.26734493086</v>
      </c>
      <c r="L13" s="28">
        <v>75608.08775989016</v>
      </c>
      <c r="M13" s="28">
        <v>85275.13376670884</v>
      </c>
      <c r="N13" s="28">
        <v>95446.04611735977</v>
      </c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</row>
    <row r="14" spans="1:240" s="24" customFormat="1" ht="15.75">
      <c r="A14" s="25"/>
      <c r="B14" s="27" t="s">
        <v>56</v>
      </c>
      <c r="C14" s="28">
        <v>97462.7900806081</v>
      </c>
      <c r="D14" s="28">
        <v>102957.8993808768</v>
      </c>
      <c r="E14" s="28">
        <v>108942.96856928927</v>
      </c>
      <c r="F14" s="28">
        <v>112419.63084547261</v>
      </c>
      <c r="G14" s="28">
        <v>119379.52485305279</v>
      </c>
      <c r="H14" s="28">
        <v>126834.26136446773</v>
      </c>
      <c r="I14" s="28">
        <v>131785.48985473026</v>
      </c>
      <c r="J14" s="28">
        <v>140224.86529710316</v>
      </c>
      <c r="K14" s="28">
        <v>149164.0148480935</v>
      </c>
      <c r="L14" s="28">
        <v>155604.60442139668</v>
      </c>
      <c r="M14" s="28">
        <v>165538.3054837537</v>
      </c>
      <c r="N14" s="28">
        <v>175976.76174012813</v>
      </c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</row>
    <row r="15" spans="2:15" ht="15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40"/>
  <sheetViews>
    <sheetView zoomScale="150" zoomScaleNormal="150" workbookViewId="0" topLeftCell="R1">
      <selection activeCell="V14" sqref="V14"/>
    </sheetView>
  </sheetViews>
  <sheetFormatPr defaultColWidth="9.140625" defaultRowHeight="12.75"/>
  <cols>
    <col min="16" max="16" width="24.28125" style="0" bestFit="1" customWidth="1"/>
    <col min="18" max="18" width="3.28125" style="0" customWidth="1"/>
    <col min="19" max="19" width="19.140625" style="0" bestFit="1" customWidth="1"/>
    <col min="21" max="21" width="2.7109375" style="0" customWidth="1"/>
    <col min="22" max="22" width="12.28125" style="0" bestFit="1" customWidth="1"/>
  </cols>
  <sheetData>
    <row r="1" spans="1:10" ht="12.75">
      <c r="A1" s="6"/>
      <c r="B1" s="6"/>
      <c r="C1" s="42" t="s">
        <v>26</v>
      </c>
      <c r="D1" s="43"/>
      <c r="E1" s="39" t="s">
        <v>30</v>
      </c>
      <c r="F1" s="40"/>
      <c r="G1" s="40"/>
      <c r="H1" s="41"/>
      <c r="I1" s="6"/>
      <c r="J1" s="6"/>
    </row>
    <row r="2" spans="1:22" ht="12.75">
      <c r="A2" s="7" t="s">
        <v>24</v>
      </c>
      <c r="B2" s="7" t="s">
        <v>25</v>
      </c>
      <c r="C2" s="5" t="s">
        <v>39</v>
      </c>
      <c r="D2" s="5" t="s">
        <v>40</v>
      </c>
      <c r="E2" s="8" t="s">
        <v>27</v>
      </c>
      <c r="F2" s="8" t="s">
        <v>9</v>
      </c>
      <c r="G2" s="8" t="s">
        <v>28</v>
      </c>
      <c r="H2" s="8" t="s">
        <v>29</v>
      </c>
      <c r="I2" s="7" t="s">
        <v>31</v>
      </c>
      <c r="J2" s="7" t="s">
        <v>32</v>
      </c>
      <c r="P2" t="s">
        <v>0</v>
      </c>
      <c r="S2" t="s">
        <v>12</v>
      </c>
      <c r="V2" t="s">
        <v>33</v>
      </c>
    </row>
    <row r="3" ht="12.75">
      <c r="J3">
        <f>Q4-Q5</f>
        <v>6000</v>
      </c>
    </row>
    <row r="4" spans="1:23" ht="12.75">
      <c r="A4">
        <v>0</v>
      </c>
      <c r="E4">
        <f>Q6*Q9</f>
        <v>60000</v>
      </c>
      <c r="J4">
        <f>J3-E4</f>
        <v>-54000</v>
      </c>
      <c r="P4" t="s">
        <v>1</v>
      </c>
      <c r="Q4" s="1">
        <f>Input!B2</f>
        <v>10000</v>
      </c>
      <c r="S4" t="s">
        <v>13</v>
      </c>
      <c r="T4" s="3">
        <v>2.99</v>
      </c>
      <c r="V4" t="s">
        <v>34</v>
      </c>
      <c r="W4" s="9">
        <f>J16</f>
        <v>-51622.88029008063</v>
      </c>
    </row>
    <row r="5" spans="1:17" ht="12.75">
      <c r="A5">
        <v>1</v>
      </c>
      <c r="B5">
        <f>$Q$6</f>
        <v>1000</v>
      </c>
      <c r="C5">
        <f>B5*$T$4*$Q$13</f>
        <v>12956.666666666666</v>
      </c>
      <c r="D5">
        <f aca="true" t="shared" si="0" ref="D5:D40">B5*$Q$11*$Q$21</f>
        <v>714.2857142857143</v>
      </c>
      <c r="E5">
        <f>$Q$7*$Q$9+B5*$Q$11*$Q$9</f>
        <v>11571.428571428572</v>
      </c>
      <c r="F5">
        <f>$Q$15</f>
        <v>3000</v>
      </c>
      <c r="G5">
        <f aca="true" t="shared" si="1" ref="G5:G40">$T$14</f>
        <v>934.2666666666667</v>
      </c>
      <c r="H5">
        <f aca="true" t="shared" si="2" ref="H5:H40">$T$16</f>
        <v>800</v>
      </c>
      <c r="I5">
        <f aca="true" t="shared" si="3" ref="I5:I40">IF(J4&lt;0,J4*$Q$17,J4*$T$19)</f>
        <v>-540</v>
      </c>
      <c r="J5">
        <f aca="true" t="shared" si="4" ref="J5:J40">J4+C5+D5-E5-F5-G5-H5+I5</f>
        <v>-57174.74285714286</v>
      </c>
      <c r="P5" t="s">
        <v>2</v>
      </c>
      <c r="Q5" s="1">
        <f>Input!B3</f>
        <v>4000</v>
      </c>
    </row>
    <row r="6" spans="1:23" ht="12.75">
      <c r="A6">
        <v>2</v>
      </c>
      <c r="B6">
        <f aca="true" t="shared" si="5" ref="B6:B16">B5+$Q$7</f>
        <v>1050</v>
      </c>
      <c r="C6">
        <f aca="true" t="shared" si="6" ref="C6:C40">B6*$Q$13*$T$4</f>
        <v>13604.500000000002</v>
      </c>
      <c r="D6">
        <f t="shared" si="0"/>
        <v>750</v>
      </c>
      <c r="E6">
        <f aca="true" t="shared" si="7" ref="E6:E40">$Q$7*$Q$9+B6*$Q$11*$Q$9</f>
        <v>12000</v>
      </c>
      <c r="F6">
        <f>0</f>
        <v>0</v>
      </c>
      <c r="G6">
        <f t="shared" si="1"/>
        <v>934.2666666666667</v>
      </c>
      <c r="H6">
        <f t="shared" si="2"/>
        <v>800</v>
      </c>
      <c r="I6">
        <f t="shared" si="3"/>
        <v>-571.7474285714286</v>
      </c>
      <c r="J6">
        <f t="shared" si="4"/>
        <v>-57126.25695238096</v>
      </c>
      <c r="P6" t="s">
        <v>3</v>
      </c>
      <c r="Q6" s="1">
        <f>Input!B4</f>
        <v>1000</v>
      </c>
      <c r="S6" t="s">
        <v>19</v>
      </c>
      <c r="T6">
        <f>(10*5+12*2)*Q13</f>
        <v>320.66666666666663</v>
      </c>
      <c r="V6" t="s">
        <v>35</v>
      </c>
      <c r="W6" s="9">
        <f>J28</f>
        <v>-48944.282301323445</v>
      </c>
    </row>
    <row r="7" spans="1:20" ht="12.75">
      <c r="A7">
        <v>3</v>
      </c>
      <c r="B7">
        <f t="shared" si="5"/>
        <v>1100</v>
      </c>
      <c r="C7">
        <f t="shared" si="6"/>
        <v>14252.333333333332</v>
      </c>
      <c r="D7">
        <f t="shared" si="0"/>
        <v>785.7142857142857</v>
      </c>
      <c r="E7">
        <f t="shared" si="7"/>
        <v>12428.571428571428</v>
      </c>
      <c r="F7">
        <f>0</f>
        <v>0</v>
      </c>
      <c r="G7">
        <f t="shared" si="1"/>
        <v>934.2666666666667</v>
      </c>
      <c r="H7">
        <f t="shared" si="2"/>
        <v>800</v>
      </c>
      <c r="I7">
        <f t="shared" si="3"/>
        <v>-571.2625695238096</v>
      </c>
      <c r="J7">
        <f t="shared" si="4"/>
        <v>-56822.30999809525</v>
      </c>
      <c r="P7" t="s">
        <v>4</v>
      </c>
      <c r="Q7" s="1">
        <f>Input!B5</f>
        <v>50</v>
      </c>
      <c r="S7" t="s">
        <v>15</v>
      </c>
      <c r="T7">
        <f>Input!E5</f>
        <v>0</v>
      </c>
    </row>
    <row r="8" spans="1:23" ht="12.75">
      <c r="A8">
        <v>4</v>
      </c>
      <c r="B8">
        <f t="shared" si="5"/>
        <v>1150</v>
      </c>
      <c r="C8">
        <f t="shared" si="6"/>
        <v>14900.166666666666</v>
      </c>
      <c r="D8">
        <f t="shared" si="0"/>
        <v>821.4285714285713</v>
      </c>
      <c r="E8">
        <f t="shared" si="7"/>
        <v>12857.142857142857</v>
      </c>
      <c r="F8">
        <f>$Q$15</f>
        <v>3000</v>
      </c>
      <c r="G8">
        <f t="shared" si="1"/>
        <v>934.2666666666667</v>
      </c>
      <c r="H8">
        <f t="shared" si="2"/>
        <v>800</v>
      </c>
      <c r="I8">
        <f t="shared" si="3"/>
        <v>-568.2230999809525</v>
      </c>
      <c r="J8">
        <f t="shared" si="4"/>
        <v>-59260.34738379049</v>
      </c>
      <c r="S8" t="s">
        <v>14</v>
      </c>
      <c r="T8">
        <f>8*7*Q13</f>
        <v>242.66666666666666</v>
      </c>
      <c r="V8" t="s">
        <v>37</v>
      </c>
      <c r="W8" s="9">
        <f>J40</f>
        <v>-45925.9710419307</v>
      </c>
    </row>
    <row r="9" spans="1:17" ht="12.75">
      <c r="A9">
        <v>5</v>
      </c>
      <c r="B9">
        <f t="shared" si="5"/>
        <v>1200</v>
      </c>
      <c r="C9">
        <f t="shared" si="6"/>
        <v>15548.000000000002</v>
      </c>
      <c r="D9">
        <f t="shared" si="0"/>
        <v>857.1428571428571</v>
      </c>
      <c r="E9">
        <f t="shared" si="7"/>
        <v>13285.714285714284</v>
      </c>
      <c r="F9">
        <f>0</f>
        <v>0</v>
      </c>
      <c r="G9">
        <f t="shared" si="1"/>
        <v>934.2666666666667</v>
      </c>
      <c r="H9">
        <f t="shared" si="2"/>
        <v>800</v>
      </c>
      <c r="I9">
        <f t="shared" si="3"/>
        <v>-592.6034738379049</v>
      </c>
      <c r="J9">
        <f t="shared" si="4"/>
        <v>-58467.78895286649</v>
      </c>
      <c r="P9" t="s">
        <v>5</v>
      </c>
      <c r="Q9" s="1">
        <f>Input!B6</f>
        <v>60</v>
      </c>
    </row>
    <row r="10" spans="1:22" ht="12.75">
      <c r="A10">
        <v>6</v>
      </c>
      <c r="B10">
        <f t="shared" si="5"/>
        <v>1250</v>
      </c>
      <c r="C10">
        <f t="shared" si="6"/>
        <v>16195.833333333332</v>
      </c>
      <c r="D10">
        <f t="shared" si="0"/>
        <v>892.8571428571428</v>
      </c>
      <c r="E10">
        <f t="shared" si="7"/>
        <v>13714.285714285714</v>
      </c>
      <c r="F10">
        <f>0</f>
        <v>0</v>
      </c>
      <c r="G10">
        <f t="shared" si="1"/>
        <v>934.2666666666667</v>
      </c>
      <c r="H10">
        <f t="shared" si="2"/>
        <v>800</v>
      </c>
      <c r="I10">
        <f t="shared" si="3"/>
        <v>-584.6778895286649</v>
      </c>
      <c r="J10">
        <f t="shared" si="4"/>
        <v>-57412.32874715705</v>
      </c>
      <c r="P10" t="s">
        <v>6</v>
      </c>
      <c r="Q10" s="1">
        <v>7</v>
      </c>
      <c r="S10" t="s">
        <v>16</v>
      </c>
      <c r="T10">
        <f>T6*T7-T8</f>
        <v>-242.66666666666666</v>
      </c>
      <c r="V10">
        <f>T6-T8</f>
        <v>77.99999999999997</v>
      </c>
    </row>
    <row r="11" spans="1:17" ht="12.75">
      <c r="A11">
        <v>7</v>
      </c>
      <c r="B11">
        <f t="shared" si="5"/>
        <v>1300</v>
      </c>
      <c r="C11">
        <f t="shared" si="6"/>
        <v>16843.666666666668</v>
      </c>
      <c r="D11">
        <f t="shared" si="0"/>
        <v>928.5714285714284</v>
      </c>
      <c r="E11">
        <f t="shared" si="7"/>
        <v>14142.857142857141</v>
      </c>
      <c r="F11">
        <f>$Q$15</f>
        <v>3000</v>
      </c>
      <c r="G11">
        <f t="shared" si="1"/>
        <v>934.2666666666667</v>
      </c>
      <c r="H11">
        <f t="shared" si="2"/>
        <v>800</v>
      </c>
      <c r="I11">
        <f t="shared" si="3"/>
        <v>-574.1232874715705</v>
      </c>
      <c r="J11">
        <f t="shared" si="4"/>
        <v>-59091.33774891433</v>
      </c>
      <c r="P11" t="s">
        <v>7</v>
      </c>
      <c r="Q11">
        <f>1/Q10</f>
        <v>0.14285714285714285</v>
      </c>
    </row>
    <row r="12" spans="1:20" ht="12.75">
      <c r="A12">
        <v>8</v>
      </c>
      <c r="B12">
        <f t="shared" si="5"/>
        <v>1350</v>
      </c>
      <c r="C12">
        <f t="shared" si="6"/>
        <v>17491.5</v>
      </c>
      <c r="D12">
        <f t="shared" si="0"/>
        <v>964.2857142857142</v>
      </c>
      <c r="E12">
        <f t="shared" si="7"/>
        <v>14571.42857142857</v>
      </c>
      <c r="F12">
        <f>0</f>
        <v>0</v>
      </c>
      <c r="G12">
        <f t="shared" si="1"/>
        <v>934.2666666666667</v>
      </c>
      <c r="H12">
        <f t="shared" si="2"/>
        <v>800</v>
      </c>
      <c r="I12">
        <f t="shared" si="3"/>
        <v>-590.9133774891433</v>
      </c>
      <c r="J12">
        <f t="shared" si="4"/>
        <v>-57532.160650213</v>
      </c>
      <c r="S12" t="s">
        <v>17</v>
      </c>
      <c r="T12">
        <f>Input!E10</f>
        <v>5.15</v>
      </c>
    </row>
    <row r="13" spans="1:20" ht="12.75">
      <c r="A13">
        <v>9</v>
      </c>
      <c r="B13">
        <f t="shared" si="5"/>
        <v>1400</v>
      </c>
      <c r="C13">
        <f t="shared" si="6"/>
        <v>18139.333333333332</v>
      </c>
      <c r="D13">
        <f t="shared" si="0"/>
        <v>1000</v>
      </c>
      <c r="E13">
        <f t="shared" si="7"/>
        <v>15000</v>
      </c>
      <c r="F13">
        <f>0</f>
        <v>0</v>
      </c>
      <c r="G13">
        <f t="shared" si="1"/>
        <v>934.2666666666667</v>
      </c>
      <c r="H13">
        <f t="shared" si="2"/>
        <v>800</v>
      </c>
      <c r="I13">
        <f t="shared" si="3"/>
        <v>-575.3216065021301</v>
      </c>
      <c r="J13">
        <f t="shared" si="4"/>
        <v>-55702.41559004848</v>
      </c>
      <c r="P13" t="s">
        <v>8</v>
      </c>
      <c r="Q13" s="1">
        <f>52/12</f>
        <v>4.333333333333333</v>
      </c>
      <c r="S13" t="s">
        <v>38</v>
      </c>
      <c r="T13" s="3">
        <f>Input!E11</f>
        <v>9</v>
      </c>
    </row>
    <row r="14" spans="1:20" ht="12.75">
      <c r="A14">
        <v>10</v>
      </c>
      <c r="B14">
        <f t="shared" si="5"/>
        <v>1450</v>
      </c>
      <c r="C14">
        <f t="shared" si="6"/>
        <v>18787.166666666668</v>
      </c>
      <c r="D14">
        <f t="shared" si="0"/>
        <v>1035.7142857142858</v>
      </c>
      <c r="E14">
        <f t="shared" si="7"/>
        <v>15428.571428571428</v>
      </c>
      <c r="F14">
        <f>$Q$15</f>
        <v>3000</v>
      </c>
      <c r="G14">
        <f t="shared" si="1"/>
        <v>934.2666666666667</v>
      </c>
      <c r="H14">
        <f t="shared" si="2"/>
        <v>800</v>
      </c>
      <c r="I14">
        <f t="shared" si="3"/>
        <v>-557.0241559004847</v>
      </c>
      <c r="J14">
        <f t="shared" si="4"/>
        <v>-56599.396888806106</v>
      </c>
      <c r="S14" t="s">
        <v>18</v>
      </c>
      <c r="T14" s="3">
        <f>T10*T12+T8*T13</f>
        <v>934.2666666666667</v>
      </c>
    </row>
    <row r="15" spans="1:17" ht="12.75">
      <c r="A15">
        <v>11</v>
      </c>
      <c r="B15">
        <f t="shared" si="5"/>
        <v>1500</v>
      </c>
      <c r="C15">
        <f>B15*$Q$13*$T$4</f>
        <v>19435</v>
      </c>
      <c r="D15">
        <f t="shared" si="0"/>
        <v>1071.4285714285713</v>
      </c>
      <c r="E15">
        <f t="shared" si="7"/>
        <v>15857.142857142857</v>
      </c>
      <c r="F15">
        <f>0</f>
        <v>0</v>
      </c>
      <c r="G15">
        <f t="shared" si="1"/>
        <v>934.2666666666667</v>
      </c>
      <c r="H15">
        <f t="shared" si="2"/>
        <v>800</v>
      </c>
      <c r="I15">
        <f t="shared" si="3"/>
        <v>-565.9939688880611</v>
      </c>
      <c r="J15">
        <f t="shared" si="4"/>
        <v>-54250.37181007512</v>
      </c>
      <c r="P15" t="s">
        <v>10</v>
      </c>
      <c r="Q15" s="1">
        <f>Input!B13</f>
        <v>3000</v>
      </c>
    </row>
    <row r="16" spans="1:20" ht="12.75">
      <c r="A16">
        <v>12</v>
      </c>
      <c r="B16">
        <f t="shared" si="5"/>
        <v>1550</v>
      </c>
      <c r="C16">
        <f t="shared" si="6"/>
        <v>20082.833333333332</v>
      </c>
      <c r="D16">
        <f t="shared" si="0"/>
        <v>1107.142857142857</v>
      </c>
      <c r="E16">
        <f t="shared" si="7"/>
        <v>16285.714285714284</v>
      </c>
      <c r="F16">
        <f>0</f>
        <v>0</v>
      </c>
      <c r="G16">
        <f t="shared" si="1"/>
        <v>934.2666666666667</v>
      </c>
      <c r="H16">
        <f t="shared" si="2"/>
        <v>800</v>
      </c>
      <c r="I16">
        <f t="shared" si="3"/>
        <v>-542.5037181007513</v>
      </c>
      <c r="J16">
        <f t="shared" si="4"/>
        <v>-51622.88029008063</v>
      </c>
      <c r="P16" t="s">
        <v>11</v>
      </c>
      <c r="Q16" s="2">
        <f>Input!B14</f>
        <v>0.12</v>
      </c>
      <c r="S16" t="s">
        <v>20</v>
      </c>
      <c r="T16" s="3">
        <f>Input!B9</f>
        <v>800</v>
      </c>
    </row>
    <row r="17" spans="1:17" ht="12.75">
      <c r="A17">
        <v>13</v>
      </c>
      <c r="B17">
        <f>Q6</f>
        <v>1000</v>
      </c>
      <c r="C17">
        <f t="shared" si="6"/>
        <v>12956.666666666666</v>
      </c>
      <c r="D17">
        <f t="shared" si="0"/>
        <v>714.2857142857143</v>
      </c>
      <c r="E17">
        <f t="shared" si="7"/>
        <v>11571.428571428572</v>
      </c>
      <c r="F17">
        <f>$Q$15</f>
        <v>3000</v>
      </c>
      <c r="G17">
        <f t="shared" si="1"/>
        <v>934.2666666666667</v>
      </c>
      <c r="H17">
        <f t="shared" si="2"/>
        <v>800</v>
      </c>
      <c r="I17">
        <f t="shared" si="3"/>
        <v>-516.2288029008064</v>
      </c>
      <c r="J17">
        <f t="shared" si="4"/>
        <v>-54773.8519501243</v>
      </c>
      <c r="P17" t="s">
        <v>22</v>
      </c>
      <c r="Q17" s="10">
        <f>Q16/12</f>
        <v>0.01</v>
      </c>
    </row>
    <row r="18" spans="1:20" ht="12.75">
      <c r="A18">
        <v>14</v>
      </c>
      <c r="B18">
        <f aca="true" t="shared" si="8" ref="B18:B28">B17+$Q$7</f>
        <v>1050</v>
      </c>
      <c r="C18">
        <f t="shared" si="6"/>
        <v>13604.500000000002</v>
      </c>
      <c r="D18">
        <f t="shared" si="0"/>
        <v>750</v>
      </c>
      <c r="E18">
        <f t="shared" si="7"/>
        <v>12000</v>
      </c>
      <c r="F18">
        <f>0</f>
        <v>0</v>
      </c>
      <c r="G18">
        <f t="shared" si="1"/>
        <v>934.2666666666667</v>
      </c>
      <c r="H18">
        <f t="shared" si="2"/>
        <v>800</v>
      </c>
      <c r="I18">
        <f t="shared" si="3"/>
        <v>-547.738519501243</v>
      </c>
      <c r="J18">
        <f t="shared" si="4"/>
        <v>-54701.35713629221</v>
      </c>
      <c r="S18" t="s">
        <v>21</v>
      </c>
      <c r="T18" s="4">
        <f>Input!E16</f>
        <v>0.04</v>
      </c>
    </row>
    <row r="19" spans="1:20" ht="12.75">
      <c r="A19">
        <v>15</v>
      </c>
      <c r="B19">
        <f t="shared" si="8"/>
        <v>1100</v>
      </c>
      <c r="C19">
        <f t="shared" si="6"/>
        <v>14252.333333333332</v>
      </c>
      <c r="D19">
        <f t="shared" si="0"/>
        <v>785.7142857142857</v>
      </c>
      <c r="E19">
        <f t="shared" si="7"/>
        <v>12428.571428571428</v>
      </c>
      <c r="F19">
        <f>0</f>
        <v>0</v>
      </c>
      <c r="G19">
        <f t="shared" si="1"/>
        <v>934.2666666666667</v>
      </c>
      <c r="H19">
        <f t="shared" si="2"/>
        <v>800</v>
      </c>
      <c r="I19">
        <f t="shared" si="3"/>
        <v>-547.0135713629221</v>
      </c>
      <c r="J19">
        <f t="shared" si="4"/>
        <v>-54373.161183845616</v>
      </c>
      <c r="S19" t="s">
        <v>23</v>
      </c>
      <c r="T19" s="11">
        <f>T18/12</f>
        <v>0.0033333333333333335</v>
      </c>
    </row>
    <row r="20" spans="1:10" ht="12.75">
      <c r="A20">
        <v>16</v>
      </c>
      <c r="B20">
        <f t="shared" si="8"/>
        <v>1150</v>
      </c>
      <c r="C20">
        <f t="shared" si="6"/>
        <v>14900.166666666666</v>
      </c>
      <c r="D20">
        <f t="shared" si="0"/>
        <v>821.4285714285713</v>
      </c>
      <c r="E20">
        <f t="shared" si="7"/>
        <v>12857.142857142857</v>
      </c>
      <c r="F20">
        <f>$Q$15</f>
        <v>3000</v>
      </c>
      <c r="G20">
        <f t="shared" si="1"/>
        <v>934.2666666666667</v>
      </c>
      <c r="H20">
        <f t="shared" si="2"/>
        <v>800</v>
      </c>
      <c r="I20">
        <f t="shared" si="3"/>
        <v>-543.7316118384562</v>
      </c>
      <c r="J20">
        <f t="shared" si="4"/>
        <v>-56786.70708139836</v>
      </c>
    </row>
    <row r="21" spans="1:17" ht="12.75">
      <c r="A21">
        <v>17</v>
      </c>
      <c r="B21">
        <f t="shared" si="8"/>
        <v>1200</v>
      </c>
      <c r="C21">
        <f t="shared" si="6"/>
        <v>15548.000000000002</v>
      </c>
      <c r="D21">
        <f t="shared" si="0"/>
        <v>857.1428571428571</v>
      </c>
      <c r="E21">
        <f t="shared" si="7"/>
        <v>13285.714285714284</v>
      </c>
      <c r="F21">
        <f>0</f>
        <v>0</v>
      </c>
      <c r="G21">
        <f t="shared" si="1"/>
        <v>934.2666666666667</v>
      </c>
      <c r="H21">
        <f t="shared" si="2"/>
        <v>800</v>
      </c>
      <c r="I21">
        <f t="shared" si="3"/>
        <v>-567.8670708139836</v>
      </c>
      <c r="J21">
        <f t="shared" si="4"/>
        <v>-55969.41224745044</v>
      </c>
      <c r="P21" t="s">
        <v>36</v>
      </c>
      <c r="Q21" s="1">
        <v>5</v>
      </c>
    </row>
    <row r="22" spans="1:10" ht="12.75">
      <c r="A22">
        <v>18</v>
      </c>
      <c r="B22">
        <f t="shared" si="8"/>
        <v>1250</v>
      </c>
      <c r="C22">
        <f t="shared" si="6"/>
        <v>16195.833333333332</v>
      </c>
      <c r="D22">
        <f t="shared" si="0"/>
        <v>892.8571428571428</v>
      </c>
      <c r="E22">
        <f t="shared" si="7"/>
        <v>13714.285714285714</v>
      </c>
      <c r="F22">
        <f>0</f>
        <v>0</v>
      </c>
      <c r="G22">
        <f t="shared" si="1"/>
        <v>934.2666666666667</v>
      </c>
      <c r="H22">
        <f t="shared" si="2"/>
        <v>800</v>
      </c>
      <c r="I22">
        <f t="shared" si="3"/>
        <v>-559.6941224745044</v>
      </c>
      <c r="J22">
        <f t="shared" si="4"/>
        <v>-54888.96827468685</v>
      </c>
    </row>
    <row r="23" spans="1:10" ht="12.75">
      <c r="A23">
        <v>19</v>
      </c>
      <c r="B23">
        <f t="shared" si="8"/>
        <v>1300</v>
      </c>
      <c r="C23">
        <f t="shared" si="6"/>
        <v>16843.666666666668</v>
      </c>
      <c r="D23">
        <f t="shared" si="0"/>
        <v>928.5714285714284</v>
      </c>
      <c r="E23">
        <f t="shared" si="7"/>
        <v>14142.857142857141</v>
      </c>
      <c r="F23">
        <f>$Q$15</f>
        <v>3000</v>
      </c>
      <c r="G23">
        <f t="shared" si="1"/>
        <v>934.2666666666667</v>
      </c>
      <c r="H23">
        <f t="shared" si="2"/>
        <v>800</v>
      </c>
      <c r="I23">
        <f t="shared" si="3"/>
        <v>-548.8896827468685</v>
      </c>
      <c r="J23">
        <f t="shared" si="4"/>
        <v>-56542.74367171943</v>
      </c>
    </row>
    <row r="24" spans="1:10" ht="12.75">
      <c r="A24">
        <v>20</v>
      </c>
      <c r="B24">
        <f t="shared" si="8"/>
        <v>1350</v>
      </c>
      <c r="C24">
        <f t="shared" si="6"/>
        <v>17491.5</v>
      </c>
      <c r="D24">
        <f t="shared" si="0"/>
        <v>964.2857142857142</v>
      </c>
      <c r="E24">
        <f t="shared" si="7"/>
        <v>14571.42857142857</v>
      </c>
      <c r="F24">
        <f>0</f>
        <v>0</v>
      </c>
      <c r="G24">
        <f t="shared" si="1"/>
        <v>934.2666666666667</v>
      </c>
      <c r="H24">
        <f t="shared" si="2"/>
        <v>800</v>
      </c>
      <c r="I24">
        <f t="shared" si="3"/>
        <v>-565.4274367171943</v>
      </c>
      <c r="J24">
        <f t="shared" si="4"/>
        <v>-54958.08063224615</v>
      </c>
    </row>
    <row r="25" spans="1:10" ht="12.75">
      <c r="A25">
        <v>21</v>
      </c>
      <c r="B25">
        <f t="shared" si="8"/>
        <v>1400</v>
      </c>
      <c r="C25">
        <f t="shared" si="6"/>
        <v>18139.333333333332</v>
      </c>
      <c r="D25">
        <f t="shared" si="0"/>
        <v>1000</v>
      </c>
      <c r="E25">
        <f t="shared" si="7"/>
        <v>15000</v>
      </c>
      <c r="F25">
        <f>0</f>
        <v>0</v>
      </c>
      <c r="G25">
        <f t="shared" si="1"/>
        <v>934.2666666666667</v>
      </c>
      <c r="H25">
        <f t="shared" si="2"/>
        <v>800</v>
      </c>
      <c r="I25">
        <f t="shared" si="3"/>
        <v>-549.5808063224615</v>
      </c>
      <c r="J25">
        <f t="shared" si="4"/>
        <v>-53102.594771901946</v>
      </c>
    </row>
    <row r="26" spans="1:10" ht="12.75">
      <c r="A26">
        <v>22</v>
      </c>
      <c r="B26">
        <f t="shared" si="8"/>
        <v>1450</v>
      </c>
      <c r="C26">
        <f t="shared" si="6"/>
        <v>18787.166666666668</v>
      </c>
      <c r="D26">
        <f t="shared" si="0"/>
        <v>1035.7142857142858</v>
      </c>
      <c r="E26">
        <f t="shared" si="7"/>
        <v>15428.571428571428</v>
      </c>
      <c r="F26">
        <f>$Q$15</f>
        <v>3000</v>
      </c>
      <c r="G26">
        <f t="shared" si="1"/>
        <v>934.2666666666667</v>
      </c>
      <c r="H26">
        <f t="shared" si="2"/>
        <v>800</v>
      </c>
      <c r="I26">
        <f t="shared" si="3"/>
        <v>-531.0259477190194</v>
      </c>
      <c r="J26">
        <f t="shared" si="4"/>
        <v>-53973.57786247811</v>
      </c>
    </row>
    <row r="27" spans="1:10" ht="12.75">
      <c r="A27">
        <v>23</v>
      </c>
      <c r="B27">
        <f t="shared" si="8"/>
        <v>1500</v>
      </c>
      <c r="C27">
        <f t="shared" si="6"/>
        <v>19435</v>
      </c>
      <c r="D27">
        <f t="shared" si="0"/>
        <v>1071.4285714285713</v>
      </c>
      <c r="E27">
        <f t="shared" si="7"/>
        <v>15857.142857142857</v>
      </c>
      <c r="F27">
        <f>0</f>
        <v>0</v>
      </c>
      <c r="G27">
        <f t="shared" si="1"/>
        <v>934.2666666666667</v>
      </c>
      <c r="H27">
        <f t="shared" si="2"/>
        <v>800</v>
      </c>
      <c r="I27">
        <f t="shared" si="3"/>
        <v>-539.7357786247811</v>
      </c>
      <c r="J27">
        <f t="shared" si="4"/>
        <v>-51598.29459348384</v>
      </c>
    </row>
    <row r="28" spans="1:10" ht="12.75">
      <c r="A28">
        <v>24</v>
      </c>
      <c r="B28">
        <f t="shared" si="8"/>
        <v>1550</v>
      </c>
      <c r="C28">
        <f t="shared" si="6"/>
        <v>20082.833333333332</v>
      </c>
      <c r="D28">
        <f t="shared" si="0"/>
        <v>1107.142857142857</v>
      </c>
      <c r="E28">
        <f t="shared" si="7"/>
        <v>16285.714285714284</v>
      </c>
      <c r="F28">
        <f>0</f>
        <v>0</v>
      </c>
      <c r="G28">
        <f t="shared" si="1"/>
        <v>934.2666666666667</v>
      </c>
      <c r="H28">
        <f t="shared" si="2"/>
        <v>800</v>
      </c>
      <c r="I28">
        <f t="shared" si="3"/>
        <v>-515.9829459348384</v>
      </c>
      <c r="J28">
        <f t="shared" si="4"/>
        <v>-48944.282301323445</v>
      </c>
    </row>
    <row r="29" spans="1:10" ht="12.75">
      <c r="A29">
        <v>25</v>
      </c>
      <c r="B29">
        <f>Q6</f>
        <v>1000</v>
      </c>
      <c r="C29">
        <f t="shared" si="6"/>
        <v>12956.666666666666</v>
      </c>
      <c r="D29">
        <f t="shared" si="0"/>
        <v>714.2857142857143</v>
      </c>
      <c r="E29">
        <f t="shared" si="7"/>
        <v>11571.428571428572</v>
      </c>
      <c r="F29">
        <f>$Q$15</f>
        <v>3000</v>
      </c>
      <c r="G29">
        <f t="shared" si="1"/>
        <v>934.2666666666667</v>
      </c>
      <c r="H29">
        <f t="shared" si="2"/>
        <v>800</v>
      </c>
      <c r="I29">
        <f t="shared" si="3"/>
        <v>-489.44282301323443</v>
      </c>
      <c r="J29">
        <f t="shared" si="4"/>
        <v>-52068.46798147954</v>
      </c>
    </row>
    <row r="30" spans="1:10" ht="12.75">
      <c r="A30">
        <v>26</v>
      </c>
      <c r="B30">
        <f aca="true" t="shared" si="9" ref="B30:B40">B29+$Q$7</f>
        <v>1050</v>
      </c>
      <c r="C30">
        <f t="shared" si="6"/>
        <v>13604.500000000002</v>
      </c>
      <c r="D30">
        <f t="shared" si="0"/>
        <v>750</v>
      </c>
      <c r="E30">
        <f t="shared" si="7"/>
        <v>12000</v>
      </c>
      <c r="F30">
        <f>0</f>
        <v>0</v>
      </c>
      <c r="G30">
        <f t="shared" si="1"/>
        <v>934.2666666666667</v>
      </c>
      <c r="H30">
        <f t="shared" si="2"/>
        <v>800</v>
      </c>
      <c r="I30">
        <f t="shared" si="3"/>
        <v>-520.6846798147953</v>
      </c>
      <c r="J30">
        <f t="shared" si="4"/>
        <v>-51968.919327961004</v>
      </c>
    </row>
    <row r="31" spans="1:10" ht="12.75">
      <c r="A31">
        <v>27</v>
      </c>
      <c r="B31">
        <f t="shared" si="9"/>
        <v>1100</v>
      </c>
      <c r="C31">
        <f t="shared" si="6"/>
        <v>14252.333333333332</v>
      </c>
      <c r="D31">
        <f t="shared" si="0"/>
        <v>785.7142857142857</v>
      </c>
      <c r="E31">
        <f t="shared" si="7"/>
        <v>12428.571428571428</v>
      </c>
      <c r="F31">
        <f>0</f>
        <v>0</v>
      </c>
      <c r="G31">
        <f t="shared" si="1"/>
        <v>934.2666666666667</v>
      </c>
      <c r="H31">
        <f t="shared" si="2"/>
        <v>800</v>
      </c>
      <c r="I31">
        <f t="shared" si="3"/>
        <v>-519.6891932796101</v>
      </c>
      <c r="J31">
        <f t="shared" si="4"/>
        <v>-51613.398997431104</v>
      </c>
    </row>
    <row r="32" spans="1:10" ht="12.75">
      <c r="A32">
        <v>28</v>
      </c>
      <c r="B32">
        <f t="shared" si="9"/>
        <v>1150</v>
      </c>
      <c r="C32">
        <f t="shared" si="6"/>
        <v>14900.166666666666</v>
      </c>
      <c r="D32">
        <f t="shared" si="0"/>
        <v>821.4285714285713</v>
      </c>
      <c r="E32">
        <f t="shared" si="7"/>
        <v>12857.142857142857</v>
      </c>
      <c r="F32">
        <f>$Q$15</f>
        <v>3000</v>
      </c>
      <c r="G32">
        <f t="shared" si="1"/>
        <v>934.2666666666667</v>
      </c>
      <c r="H32">
        <f t="shared" si="2"/>
        <v>800</v>
      </c>
      <c r="I32">
        <f t="shared" si="3"/>
        <v>-516.133989974311</v>
      </c>
      <c r="J32">
        <f t="shared" si="4"/>
        <v>-53999.3472731197</v>
      </c>
    </row>
    <row r="33" spans="1:10" ht="12.75">
      <c r="A33">
        <v>29</v>
      </c>
      <c r="B33">
        <f t="shared" si="9"/>
        <v>1200</v>
      </c>
      <c r="C33">
        <f t="shared" si="6"/>
        <v>15548.000000000002</v>
      </c>
      <c r="D33">
        <f t="shared" si="0"/>
        <v>857.1428571428571</v>
      </c>
      <c r="E33">
        <f t="shared" si="7"/>
        <v>13285.714285714284</v>
      </c>
      <c r="F33">
        <f>0</f>
        <v>0</v>
      </c>
      <c r="G33">
        <f t="shared" si="1"/>
        <v>934.2666666666667</v>
      </c>
      <c r="H33">
        <f t="shared" si="2"/>
        <v>800</v>
      </c>
      <c r="I33">
        <f t="shared" si="3"/>
        <v>-539.993472731197</v>
      </c>
      <c r="J33">
        <f t="shared" si="4"/>
        <v>-53154.178841089</v>
      </c>
    </row>
    <row r="34" spans="1:10" ht="12.75">
      <c r="A34">
        <v>30</v>
      </c>
      <c r="B34">
        <f t="shared" si="9"/>
        <v>1250</v>
      </c>
      <c r="C34">
        <f t="shared" si="6"/>
        <v>16195.833333333332</v>
      </c>
      <c r="D34">
        <f t="shared" si="0"/>
        <v>892.8571428571428</v>
      </c>
      <c r="E34">
        <f t="shared" si="7"/>
        <v>13714.285714285714</v>
      </c>
      <c r="F34">
        <f>0</f>
        <v>0</v>
      </c>
      <c r="G34">
        <f t="shared" si="1"/>
        <v>934.2666666666667</v>
      </c>
      <c r="H34">
        <f t="shared" si="2"/>
        <v>800</v>
      </c>
      <c r="I34">
        <f t="shared" si="3"/>
        <v>-531.54178841089</v>
      </c>
      <c r="J34">
        <f t="shared" si="4"/>
        <v>-52045.5825342618</v>
      </c>
    </row>
    <row r="35" spans="1:10" ht="12.75">
      <c r="A35">
        <v>31</v>
      </c>
      <c r="B35">
        <f t="shared" si="9"/>
        <v>1300</v>
      </c>
      <c r="C35">
        <f t="shared" si="6"/>
        <v>16843.666666666668</v>
      </c>
      <c r="D35">
        <f t="shared" si="0"/>
        <v>928.5714285714284</v>
      </c>
      <c r="E35">
        <f t="shared" si="7"/>
        <v>14142.857142857141</v>
      </c>
      <c r="F35">
        <f>$Q$15</f>
        <v>3000</v>
      </c>
      <c r="G35">
        <f t="shared" si="1"/>
        <v>934.2666666666667</v>
      </c>
      <c r="H35">
        <f t="shared" si="2"/>
        <v>800</v>
      </c>
      <c r="I35">
        <f t="shared" si="3"/>
        <v>-520.455825342618</v>
      </c>
      <c r="J35">
        <f t="shared" si="4"/>
        <v>-53670.92407389013</v>
      </c>
    </row>
    <row r="36" spans="1:10" ht="12.75">
      <c r="A36">
        <v>32</v>
      </c>
      <c r="B36">
        <f t="shared" si="9"/>
        <v>1350</v>
      </c>
      <c r="C36">
        <f t="shared" si="6"/>
        <v>17491.5</v>
      </c>
      <c r="D36">
        <f t="shared" si="0"/>
        <v>964.2857142857142</v>
      </c>
      <c r="E36">
        <f t="shared" si="7"/>
        <v>14571.42857142857</v>
      </c>
      <c r="F36">
        <f>0</f>
        <v>0</v>
      </c>
      <c r="G36">
        <f t="shared" si="1"/>
        <v>934.2666666666667</v>
      </c>
      <c r="H36">
        <f t="shared" si="2"/>
        <v>800</v>
      </c>
      <c r="I36">
        <f t="shared" si="3"/>
        <v>-536.7092407389013</v>
      </c>
      <c r="J36">
        <f t="shared" si="4"/>
        <v>-52057.54283843855</v>
      </c>
    </row>
    <row r="37" spans="1:10" ht="12.75">
      <c r="A37">
        <v>33</v>
      </c>
      <c r="B37">
        <f t="shared" si="9"/>
        <v>1400</v>
      </c>
      <c r="C37">
        <f t="shared" si="6"/>
        <v>18139.333333333332</v>
      </c>
      <c r="D37">
        <f t="shared" si="0"/>
        <v>1000</v>
      </c>
      <c r="E37">
        <f t="shared" si="7"/>
        <v>15000</v>
      </c>
      <c r="F37">
        <f>0</f>
        <v>0</v>
      </c>
      <c r="G37">
        <f t="shared" si="1"/>
        <v>934.2666666666667</v>
      </c>
      <c r="H37">
        <f t="shared" si="2"/>
        <v>800</v>
      </c>
      <c r="I37">
        <f t="shared" si="3"/>
        <v>-520.5754283843855</v>
      </c>
      <c r="J37">
        <f t="shared" si="4"/>
        <v>-50173.05160015627</v>
      </c>
    </row>
    <row r="38" spans="1:10" ht="12.75">
      <c r="A38">
        <v>34</v>
      </c>
      <c r="B38">
        <f t="shared" si="9"/>
        <v>1450</v>
      </c>
      <c r="C38">
        <f t="shared" si="6"/>
        <v>18787.166666666668</v>
      </c>
      <c r="D38">
        <f t="shared" si="0"/>
        <v>1035.7142857142858</v>
      </c>
      <c r="E38">
        <f t="shared" si="7"/>
        <v>15428.571428571428</v>
      </c>
      <c r="F38">
        <f>$Q$15</f>
        <v>3000</v>
      </c>
      <c r="G38">
        <f t="shared" si="1"/>
        <v>934.2666666666667</v>
      </c>
      <c r="H38">
        <f t="shared" si="2"/>
        <v>800</v>
      </c>
      <c r="I38">
        <f t="shared" si="3"/>
        <v>-501.7305160015627</v>
      </c>
      <c r="J38">
        <f t="shared" si="4"/>
        <v>-51014.739259014976</v>
      </c>
    </row>
    <row r="39" spans="1:10" ht="12.75">
      <c r="A39">
        <v>35</v>
      </c>
      <c r="B39">
        <f t="shared" si="9"/>
        <v>1500</v>
      </c>
      <c r="C39">
        <f t="shared" si="6"/>
        <v>19435</v>
      </c>
      <c r="D39">
        <f t="shared" si="0"/>
        <v>1071.4285714285713</v>
      </c>
      <c r="E39">
        <f t="shared" si="7"/>
        <v>15857.142857142857</v>
      </c>
      <c r="F39">
        <f>0</f>
        <v>0</v>
      </c>
      <c r="G39">
        <f t="shared" si="1"/>
        <v>934.2666666666667</v>
      </c>
      <c r="H39">
        <f t="shared" si="2"/>
        <v>800</v>
      </c>
      <c r="I39">
        <f t="shared" si="3"/>
        <v>-510.14739259014976</v>
      </c>
      <c r="J39">
        <f t="shared" si="4"/>
        <v>-48609.86760398608</v>
      </c>
    </row>
    <row r="40" spans="1:10" ht="12.75">
      <c r="A40">
        <v>36</v>
      </c>
      <c r="B40">
        <f t="shared" si="9"/>
        <v>1550</v>
      </c>
      <c r="C40">
        <f t="shared" si="6"/>
        <v>20082.833333333332</v>
      </c>
      <c r="D40">
        <f t="shared" si="0"/>
        <v>1107.142857142857</v>
      </c>
      <c r="E40">
        <f t="shared" si="7"/>
        <v>16285.714285714284</v>
      </c>
      <c r="F40">
        <f>0</f>
        <v>0</v>
      </c>
      <c r="G40">
        <f t="shared" si="1"/>
        <v>934.2666666666667</v>
      </c>
      <c r="H40">
        <f t="shared" si="2"/>
        <v>800</v>
      </c>
      <c r="I40">
        <f t="shared" si="3"/>
        <v>-486.09867603986083</v>
      </c>
      <c r="J40">
        <f t="shared" si="4"/>
        <v>-45925.9710419307</v>
      </c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W40"/>
  <sheetViews>
    <sheetView zoomScale="150" zoomScaleNormal="150" workbookViewId="0" topLeftCell="Q1">
      <selection activeCell="T4" sqref="T4"/>
    </sheetView>
  </sheetViews>
  <sheetFormatPr defaultColWidth="9.140625" defaultRowHeight="12.75"/>
  <cols>
    <col min="16" max="16" width="24.28125" style="0" bestFit="1" customWidth="1"/>
    <col min="18" max="18" width="3.28125" style="0" customWidth="1"/>
    <col min="19" max="19" width="19.140625" style="0" bestFit="1" customWidth="1"/>
    <col min="21" max="21" width="2.7109375" style="0" customWidth="1"/>
    <col min="22" max="22" width="12.28125" style="0" bestFit="1" customWidth="1"/>
  </cols>
  <sheetData>
    <row r="1" spans="1:10" ht="12.75">
      <c r="A1" s="6"/>
      <c r="B1" s="6"/>
      <c r="C1" s="42" t="s">
        <v>26</v>
      </c>
      <c r="D1" s="43"/>
      <c r="E1" s="39" t="s">
        <v>30</v>
      </c>
      <c r="F1" s="40"/>
      <c r="G1" s="40"/>
      <c r="H1" s="41"/>
      <c r="I1" s="6"/>
      <c r="J1" s="6"/>
    </row>
    <row r="2" spans="1:22" ht="12.75">
      <c r="A2" s="7" t="s">
        <v>24</v>
      </c>
      <c r="B2" s="7" t="s">
        <v>25</v>
      </c>
      <c r="C2" s="5" t="s">
        <v>39</v>
      </c>
      <c r="D2" s="5" t="s">
        <v>40</v>
      </c>
      <c r="E2" s="8" t="s">
        <v>27</v>
      </c>
      <c r="F2" s="8" t="s">
        <v>9</v>
      </c>
      <c r="G2" s="8" t="s">
        <v>28</v>
      </c>
      <c r="H2" s="8" t="s">
        <v>29</v>
      </c>
      <c r="I2" s="7" t="s">
        <v>31</v>
      </c>
      <c r="J2" s="7" t="s">
        <v>32</v>
      </c>
      <c r="P2" t="s">
        <v>0</v>
      </c>
      <c r="S2" t="s">
        <v>12</v>
      </c>
      <c r="V2" t="s">
        <v>33</v>
      </c>
    </row>
    <row r="3" ht="12.75">
      <c r="J3">
        <f>Q4-Q5</f>
        <v>6000</v>
      </c>
    </row>
    <row r="4" spans="1:23" ht="12.75">
      <c r="A4">
        <v>0</v>
      </c>
      <c r="E4">
        <f>Q6*Q9</f>
        <v>60000</v>
      </c>
      <c r="J4">
        <f>J3-E4</f>
        <v>-54000</v>
      </c>
      <c r="P4" t="s">
        <v>1</v>
      </c>
      <c r="Q4" s="1">
        <f>Input!B2</f>
        <v>10000</v>
      </c>
      <c r="S4" t="s">
        <v>13</v>
      </c>
      <c r="T4" s="3">
        <v>3.49</v>
      </c>
      <c r="V4" t="s">
        <v>34</v>
      </c>
      <c r="W4" s="9">
        <f>J16</f>
        <v>-16750.341118520024</v>
      </c>
    </row>
    <row r="5" spans="1:17" ht="12.75">
      <c r="A5">
        <v>1</v>
      </c>
      <c r="B5">
        <f>$Q$6</f>
        <v>1000</v>
      </c>
      <c r="C5">
        <f>B5*$T$4*$Q$13</f>
        <v>15123.333333333332</v>
      </c>
      <c r="D5">
        <f aca="true" t="shared" si="0" ref="D5:D40">B5*$Q$11*$Q$21</f>
        <v>714.2857142857143</v>
      </c>
      <c r="E5">
        <f aca="true" t="shared" si="1" ref="E5:E40">$Q$7*$Q$9+B5*$Q$11*$Q$9</f>
        <v>11571.428571428572</v>
      </c>
      <c r="F5">
        <f>$Q$15</f>
        <v>3000</v>
      </c>
      <c r="G5">
        <f aca="true" t="shared" si="2" ref="G5:G40">$T$14</f>
        <v>934.2666666666667</v>
      </c>
      <c r="H5">
        <f aca="true" t="shared" si="3" ref="H5:H40">$T$16</f>
        <v>800</v>
      </c>
      <c r="I5">
        <f aca="true" t="shared" si="4" ref="I5:I40">IF(J4&lt;0,J4*$Q$17,J4*$T$19)</f>
        <v>-540</v>
      </c>
      <c r="J5">
        <f aca="true" t="shared" si="5" ref="J5:J40">J4+C5+D5-E5-F5-G5-H5+I5</f>
        <v>-55008.0761904762</v>
      </c>
      <c r="P5" t="s">
        <v>2</v>
      </c>
      <c r="Q5" s="1">
        <f>Input!B3</f>
        <v>4000</v>
      </c>
    </row>
    <row r="6" spans="1:23" ht="12.75">
      <c r="A6">
        <v>2</v>
      </c>
      <c r="B6">
        <f aca="true" t="shared" si="6" ref="B6:B16">B5+$Q$7</f>
        <v>1050</v>
      </c>
      <c r="C6">
        <f aca="true" t="shared" si="7" ref="C6:C40">B6*$Q$13*$T$4</f>
        <v>15879.500000000002</v>
      </c>
      <c r="D6">
        <f t="shared" si="0"/>
        <v>750</v>
      </c>
      <c r="E6">
        <f t="shared" si="1"/>
        <v>12000</v>
      </c>
      <c r="F6">
        <f>0</f>
        <v>0</v>
      </c>
      <c r="G6">
        <f t="shared" si="2"/>
        <v>934.2666666666667</v>
      </c>
      <c r="H6">
        <f t="shared" si="3"/>
        <v>800</v>
      </c>
      <c r="I6">
        <f t="shared" si="4"/>
        <v>-550.080761904762</v>
      </c>
      <c r="J6">
        <f t="shared" si="5"/>
        <v>-52662.92361904763</v>
      </c>
      <c r="P6" t="s">
        <v>3</v>
      </c>
      <c r="Q6" s="1">
        <f>Input!B4</f>
        <v>1000</v>
      </c>
      <c r="S6" t="s">
        <v>19</v>
      </c>
      <c r="T6">
        <f>(10*5+12*2)*Q13</f>
        <v>320.66666666666663</v>
      </c>
      <c r="V6" t="s">
        <v>35</v>
      </c>
      <c r="W6" s="9">
        <f>J28</f>
        <v>24929.81785503097</v>
      </c>
    </row>
    <row r="7" spans="1:20" ht="12.75">
      <c r="A7">
        <v>3</v>
      </c>
      <c r="B7">
        <f t="shared" si="6"/>
        <v>1100</v>
      </c>
      <c r="C7">
        <f t="shared" si="7"/>
        <v>16635.666666666664</v>
      </c>
      <c r="D7">
        <f t="shared" si="0"/>
        <v>785.7142857142857</v>
      </c>
      <c r="E7">
        <f t="shared" si="1"/>
        <v>12428.571428571428</v>
      </c>
      <c r="F7">
        <f>0</f>
        <v>0</v>
      </c>
      <c r="G7">
        <f t="shared" si="2"/>
        <v>934.2666666666667</v>
      </c>
      <c r="H7">
        <f t="shared" si="3"/>
        <v>800</v>
      </c>
      <c r="I7">
        <f t="shared" si="4"/>
        <v>-526.6292361904763</v>
      </c>
      <c r="J7">
        <f t="shared" si="5"/>
        <v>-49931.00999809526</v>
      </c>
      <c r="P7" t="s">
        <v>4</v>
      </c>
      <c r="Q7" s="1">
        <f>Input!B5</f>
        <v>50</v>
      </c>
      <c r="S7" t="s">
        <v>15</v>
      </c>
      <c r="T7">
        <f>Input!E5</f>
        <v>0</v>
      </c>
    </row>
    <row r="8" spans="1:23" ht="12.75">
      <c r="A8">
        <v>4</v>
      </c>
      <c r="B8">
        <f t="shared" si="6"/>
        <v>1150</v>
      </c>
      <c r="C8">
        <f t="shared" si="7"/>
        <v>17391.833333333332</v>
      </c>
      <c r="D8">
        <f t="shared" si="0"/>
        <v>821.4285714285713</v>
      </c>
      <c r="E8">
        <f t="shared" si="1"/>
        <v>12857.142857142857</v>
      </c>
      <c r="F8">
        <f>$Q$15</f>
        <v>3000</v>
      </c>
      <c r="G8">
        <f t="shared" si="2"/>
        <v>934.2666666666667</v>
      </c>
      <c r="H8">
        <f t="shared" si="3"/>
        <v>800</v>
      </c>
      <c r="I8">
        <f t="shared" si="4"/>
        <v>-499.3100999809526</v>
      </c>
      <c r="J8">
        <f t="shared" si="5"/>
        <v>-49808.467717123836</v>
      </c>
      <c r="S8" t="s">
        <v>14</v>
      </c>
      <c r="T8">
        <f>8*7*Q13</f>
        <v>242.66666666666666</v>
      </c>
      <c r="V8" t="s">
        <v>37</v>
      </c>
      <c r="W8" s="9">
        <f>J40</f>
        <v>68875.54717169567</v>
      </c>
    </row>
    <row r="9" spans="1:17" ht="12.75">
      <c r="A9">
        <v>5</v>
      </c>
      <c r="B9">
        <f t="shared" si="6"/>
        <v>1200</v>
      </c>
      <c r="C9">
        <f t="shared" si="7"/>
        <v>18148</v>
      </c>
      <c r="D9">
        <f t="shared" si="0"/>
        <v>857.1428571428571</v>
      </c>
      <c r="E9">
        <f t="shared" si="1"/>
        <v>13285.714285714284</v>
      </c>
      <c r="F9">
        <f>0</f>
        <v>0</v>
      </c>
      <c r="G9">
        <f t="shared" si="2"/>
        <v>934.2666666666667</v>
      </c>
      <c r="H9">
        <f t="shared" si="3"/>
        <v>800</v>
      </c>
      <c r="I9">
        <f t="shared" si="4"/>
        <v>-498.08467717123835</v>
      </c>
      <c r="J9">
        <f t="shared" si="5"/>
        <v>-46321.39048953317</v>
      </c>
      <c r="P9" t="s">
        <v>5</v>
      </c>
      <c r="Q9" s="1">
        <f>Input!B6</f>
        <v>60</v>
      </c>
    </row>
    <row r="10" spans="1:22" ht="12.75">
      <c r="A10">
        <v>6</v>
      </c>
      <c r="B10">
        <f t="shared" si="6"/>
        <v>1250</v>
      </c>
      <c r="C10">
        <f t="shared" si="7"/>
        <v>18904.166666666664</v>
      </c>
      <c r="D10">
        <f t="shared" si="0"/>
        <v>892.8571428571428</v>
      </c>
      <c r="E10">
        <f t="shared" si="1"/>
        <v>13714.285714285714</v>
      </c>
      <c r="F10">
        <f>0</f>
        <v>0</v>
      </c>
      <c r="G10">
        <f t="shared" si="2"/>
        <v>934.2666666666667</v>
      </c>
      <c r="H10">
        <f t="shared" si="3"/>
        <v>800</v>
      </c>
      <c r="I10">
        <f t="shared" si="4"/>
        <v>-463.2139048953317</v>
      </c>
      <c r="J10">
        <f t="shared" si="5"/>
        <v>-42436.13296585708</v>
      </c>
      <c r="P10" t="s">
        <v>6</v>
      </c>
      <c r="Q10" s="1">
        <v>7</v>
      </c>
      <c r="S10" t="s">
        <v>16</v>
      </c>
      <c r="T10">
        <f>T6*T7-T8</f>
        <v>-242.66666666666666</v>
      </c>
      <c r="V10">
        <f>T6-T8</f>
        <v>77.99999999999997</v>
      </c>
    </row>
    <row r="11" spans="1:17" ht="12.75">
      <c r="A11">
        <v>7</v>
      </c>
      <c r="B11">
        <f t="shared" si="6"/>
        <v>1300</v>
      </c>
      <c r="C11">
        <f t="shared" si="7"/>
        <v>19660.333333333332</v>
      </c>
      <c r="D11">
        <f t="shared" si="0"/>
        <v>928.5714285714284</v>
      </c>
      <c r="E11">
        <f t="shared" si="1"/>
        <v>14142.857142857141</v>
      </c>
      <c r="F11">
        <f>$Q$15</f>
        <v>3000</v>
      </c>
      <c r="G11">
        <f t="shared" si="2"/>
        <v>934.2666666666667</v>
      </c>
      <c r="H11">
        <f t="shared" si="3"/>
        <v>800</v>
      </c>
      <c r="I11">
        <f t="shared" si="4"/>
        <v>-424.36132965857087</v>
      </c>
      <c r="J11">
        <f t="shared" si="5"/>
        <v>-41148.7133431347</v>
      </c>
      <c r="P11" t="s">
        <v>7</v>
      </c>
      <c r="Q11">
        <f>1/Q10</f>
        <v>0.14285714285714285</v>
      </c>
    </row>
    <row r="12" spans="1:20" ht="12.75">
      <c r="A12">
        <v>8</v>
      </c>
      <c r="B12">
        <f t="shared" si="6"/>
        <v>1350</v>
      </c>
      <c r="C12">
        <f t="shared" si="7"/>
        <v>20416.5</v>
      </c>
      <c r="D12">
        <f t="shared" si="0"/>
        <v>964.2857142857142</v>
      </c>
      <c r="E12">
        <f t="shared" si="1"/>
        <v>14571.42857142857</v>
      </c>
      <c r="F12">
        <f>0</f>
        <v>0</v>
      </c>
      <c r="G12">
        <f t="shared" si="2"/>
        <v>934.2666666666667</v>
      </c>
      <c r="H12">
        <f t="shared" si="3"/>
        <v>800</v>
      </c>
      <c r="I12">
        <f t="shared" si="4"/>
        <v>-411.48713343134705</v>
      </c>
      <c r="J12">
        <f t="shared" si="5"/>
        <v>-36485.11000037558</v>
      </c>
      <c r="S12" t="s">
        <v>17</v>
      </c>
      <c r="T12">
        <f>Input!E10</f>
        <v>5.15</v>
      </c>
    </row>
    <row r="13" spans="1:20" ht="12.75">
      <c r="A13">
        <v>9</v>
      </c>
      <c r="B13">
        <f t="shared" si="6"/>
        <v>1400</v>
      </c>
      <c r="C13">
        <f t="shared" si="7"/>
        <v>21172.666666666664</v>
      </c>
      <c r="D13">
        <f t="shared" si="0"/>
        <v>1000</v>
      </c>
      <c r="E13">
        <f t="shared" si="1"/>
        <v>15000</v>
      </c>
      <c r="F13">
        <f>0</f>
        <v>0</v>
      </c>
      <c r="G13">
        <f t="shared" si="2"/>
        <v>934.2666666666667</v>
      </c>
      <c r="H13">
        <f t="shared" si="3"/>
        <v>800</v>
      </c>
      <c r="I13">
        <f t="shared" si="4"/>
        <v>-364.8511000037558</v>
      </c>
      <c r="J13">
        <f t="shared" si="5"/>
        <v>-31411.561100379335</v>
      </c>
      <c r="P13" t="s">
        <v>8</v>
      </c>
      <c r="Q13" s="1">
        <f>52/12</f>
        <v>4.333333333333333</v>
      </c>
      <c r="S13" t="s">
        <v>38</v>
      </c>
      <c r="T13" s="3">
        <f>Input!E11</f>
        <v>9</v>
      </c>
    </row>
    <row r="14" spans="1:20" ht="12.75">
      <c r="A14">
        <v>10</v>
      </c>
      <c r="B14">
        <f t="shared" si="6"/>
        <v>1450</v>
      </c>
      <c r="C14">
        <f t="shared" si="7"/>
        <v>21928.833333333332</v>
      </c>
      <c r="D14">
        <f t="shared" si="0"/>
        <v>1035.7142857142858</v>
      </c>
      <c r="E14">
        <f t="shared" si="1"/>
        <v>15428.571428571428</v>
      </c>
      <c r="F14">
        <f>$Q$15</f>
        <v>3000</v>
      </c>
      <c r="G14">
        <f t="shared" si="2"/>
        <v>934.2666666666667</v>
      </c>
      <c r="H14">
        <f t="shared" si="3"/>
        <v>800</v>
      </c>
      <c r="I14">
        <f t="shared" si="4"/>
        <v>-314.11561100379333</v>
      </c>
      <c r="J14">
        <f t="shared" si="5"/>
        <v>-28923.967187573602</v>
      </c>
      <c r="S14" t="s">
        <v>18</v>
      </c>
      <c r="T14" s="3">
        <f>T10*T12+T8*T13</f>
        <v>934.2666666666667</v>
      </c>
    </row>
    <row r="15" spans="1:17" ht="12.75">
      <c r="A15">
        <v>11</v>
      </c>
      <c r="B15">
        <f t="shared" si="6"/>
        <v>1500</v>
      </c>
      <c r="C15">
        <f t="shared" si="7"/>
        <v>22685</v>
      </c>
      <c r="D15">
        <f t="shared" si="0"/>
        <v>1071.4285714285713</v>
      </c>
      <c r="E15">
        <f t="shared" si="1"/>
        <v>15857.142857142857</v>
      </c>
      <c r="F15">
        <f>0</f>
        <v>0</v>
      </c>
      <c r="G15">
        <f t="shared" si="2"/>
        <v>934.2666666666667</v>
      </c>
      <c r="H15">
        <f t="shared" si="3"/>
        <v>800</v>
      </c>
      <c r="I15">
        <f t="shared" si="4"/>
        <v>-289.239671875736</v>
      </c>
      <c r="J15">
        <f t="shared" si="5"/>
        <v>-23048.187811830292</v>
      </c>
      <c r="P15" t="s">
        <v>10</v>
      </c>
      <c r="Q15" s="1">
        <f>Input!B13</f>
        <v>3000</v>
      </c>
    </row>
    <row r="16" spans="1:20" ht="12.75">
      <c r="A16">
        <v>12</v>
      </c>
      <c r="B16">
        <f t="shared" si="6"/>
        <v>1550</v>
      </c>
      <c r="C16">
        <f t="shared" si="7"/>
        <v>23441.166666666664</v>
      </c>
      <c r="D16">
        <f t="shared" si="0"/>
        <v>1107.142857142857</v>
      </c>
      <c r="E16">
        <f t="shared" si="1"/>
        <v>16285.714285714284</v>
      </c>
      <c r="F16">
        <f>0</f>
        <v>0</v>
      </c>
      <c r="G16">
        <f t="shared" si="2"/>
        <v>934.2666666666667</v>
      </c>
      <c r="H16">
        <f t="shared" si="3"/>
        <v>800</v>
      </c>
      <c r="I16">
        <f t="shared" si="4"/>
        <v>-230.48187811830292</v>
      </c>
      <c r="J16">
        <f t="shared" si="5"/>
        <v>-16750.341118520024</v>
      </c>
      <c r="P16" t="s">
        <v>11</v>
      </c>
      <c r="Q16" s="2">
        <f>Input!B14</f>
        <v>0.12</v>
      </c>
      <c r="S16" t="s">
        <v>20</v>
      </c>
      <c r="T16" s="3">
        <f>Input!B9</f>
        <v>800</v>
      </c>
    </row>
    <row r="17" spans="1:17" ht="12.75">
      <c r="A17">
        <v>13</v>
      </c>
      <c r="B17">
        <f>Q6</f>
        <v>1000</v>
      </c>
      <c r="C17">
        <f t="shared" si="7"/>
        <v>15123.333333333334</v>
      </c>
      <c r="D17">
        <f t="shared" si="0"/>
        <v>714.2857142857143</v>
      </c>
      <c r="E17">
        <f t="shared" si="1"/>
        <v>11571.428571428572</v>
      </c>
      <c r="F17">
        <f>$Q$15</f>
        <v>3000</v>
      </c>
      <c r="G17">
        <f t="shared" si="2"/>
        <v>934.2666666666667</v>
      </c>
      <c r="H17">
        <f t="shared" si="3"/>
        <v>800</v>
      </c>
      <c r="I17">
        <f t="shared" si="4"/>
        <v>-167.50341118520024</v>
      </c>
      <c r="J17">
        <f t="shared" si="5"/>
        <v>-17385.920720181417</v>
      </c>
      <c r="P17" t="s">
        <v>22</v>
      </c>
      <c r="Q17" s="10">
        <f>Q16/12</f>
        <v>0.01</v>
      </c>
    </row>
    <row r="18" spans="1:20" ht="12.75">
      <c r="A18">
        <v>14</v>
      </c>
      <c r="B18">
        <f aca="true" t="shared" si="8" ref="B18:B28">B17+$Q$7</f>
        <v>1050</v>
      </c>
      <c r="C18">
        <f t="shared" si="7"/>
        <v>15879.500000000002</v>
      </c>
      <c r="D18">
        <f t="shared" si="0"/>
        <v>750</v>
      </c>
      <c r="E18">
        <f t="shared" si="1"/>
        <v>12000</v>
      </c>
      <c r="F18">
        <f>0</f>
        <v>0</v>
      </c>
      <c r="G18">
        <f t="shared" si="2"/>
        <v>934.2666666666667</v>
      </c>
      <c r="H18">
        <f t="shared" si="3"/>
        <v>800</v>
      </c>
      <c r="I18">
        <f t="shared" si="4"/>
        <v>-173.85920720181417</v>
      </c>
      <c r="J18">
        <f t="shared" si="5"/>
        <v>-14664.546594049896</v>
      </c>
      <c r="S18" t="s">
        <v>21</v>
      </c>
      <c r="T18" s="4">
        <f>Input!E16</f>
        <v>0.04</v>
      </c>
    </row>
    <row r="19" spans="1:20" ht="12.75">
      <c r="A19">
        <v>15</v>
      </c>
      <c r="B19">
        <f t="shared" si="8"/>
        <v>1100</v>
      </c>
      <c r="C19">
        <f t="shared" si="7"/>
        <v>16635.666666666664</v>
      </c>
      <c r="D19">
        <f t="shared" si="0"/>
        <v>785.7142857142857</v>
      </c>
      <c r="E19">
        <f t="shared" si="1"/>
        <v>12428.571428571428</v>
      </c>
      <c r="F19">
        <f>0</f>
        <v>0</v>
      </c>
      <c r="G19">
        <f t="shared" si="2"/>
        <v>934.2666666666667</v>
      </c>
      <c r="H19">
        <f t="shared" si="3"/>
        <v>800</v>
      </c>
      <c r="I19">
        <f t="shared" si="4"/>
        <v>-146.64546594049895</v>
      </c>
      <c r="J19">
        <f t="shared" si="5"/>
        <v>-11552.649202847539</v>
      </c>
      <c r="S19" t="s">
        <v>23</v>
      </c>
      <c r="T19" s="11">
        <f>T18/12</f>
        <v>0.0033333333333333335</v>
      </c>
    </row>
    <row r="20" spans="1:10" ht="12.75">
      <c r="A20">
        <v>16</v>
      </c>
      <c r="B20">
        <f t="shared" si="8"/>
        <v>1150</v>
      </c>
      <c r="C20">
        <f t="shared" si="7"/>
        <v>17391.833333333332</v>
      </c>
      <c r="D20">
        <f t="shared" si="0"/>
        <v>821.4285714285713</v>
      </c>
      <c r="E20">
        <f t="shared" si="1"/>
        <v>12857.142857142857</v>
      </c>
      <c r="F20">
        <f>$Q$15</f>
        <v>3000</v>
      </c>
      <c r="G20">
        <f t="shared" si="2"/>
        <v>934.2666666666667</v>
      </c>
      <c r="H20">
        <f t="shared" si="3"/>
        <v>800</v>
      </c>
      <c r="I20">
        <f t="shared" si="4"/>
        <v>-115.52649202847539</v>
      </c>
      <c r="J20">
        <f t="shared" si="5"/>
        <v>-11046.323313923633</v>
      </c>
    </row>
    <row r="21" spans="1:17" ht="12.75">
      <c r="A21">
        <v>17</v>
      </c>
      <c r="B21">
        <f t="shared" si="8"/>
        <v>1200</v>
      </c>
      <c r="C21">
        <f t="shared" si="7"/>
        <v>18148</v>
      </c>
      <c r="D21">
        <f t="shared" si="0"/>
        <v>857.1428571428571</v>
      </c>
      <c r="E21">
        <f t="shared" si="1"/>
        <v>13285.714285714284</v>
      </c>
      <c r="F21">
        <f>0</f>
        <v>0</v>
      </c>
      <c r="G21">
        <f t="shared" si="2"/>
        <v>934.2666666666667</v>
      </c>
      <c r="H21">
        <f t="shared" si="3"/>
        <v>800</v>
      </c>
      <c r="I21">
        <f t="shared" si="4"/>
        <v>-110.46323313923632</v>
      </c>
      <c r="J21">
        <f t="shared" si="5"/>
        <v>-7171.624642300963</v>
      </c>
      <c r="P21" t="s">
        <v>36</v>
      </c>
      <c r="Q21" s="1">
        <v>5</v>
      </c>
    </row>
    <row r="22" spans="1:10" ht="12.75">
      <c r="A22">
        <v>18</v>
      </c>
      <c r="B22">
        <f t="shared" si="8"/>
        <v>1250</v>
      </c>
      <c r="C22">
        <f t="shared" si="7"/>
        <v>18904.166666666664</v>
      </c>
      <c r="D22">
        <f t="shared" si="0"/>
        <v>892.8571428571428</v>
      </c>
      <c r="E22">
        <f t="shared" si="1"/>
        <v>13714.285714285714</v>
      </c>
      <c r="F22">
        <f>0</f>
        <v>0</v>
      </c>
      <c r="G22">
        <f t="shared" si="2"/>
        <v>934.2666666666667</v>
      </c>
      <c r="H22">
        <f t="shared" si="3"/>
        <v>800</v>
      </c>
      <c r="I22">
        <f t="shared" si="4"/>
        <v>-71.71624642300964</v>
      </c>
      <c r="J22">
        <f t="shared" si="5"/>
        <v>-2894.869460152546</v>
      </c>
    </row>
    <row r="23" spans="1:10" ht="12.75">
      <c r="A23">
        <v>19</v>
      </c>
      <c r="B23">
        <f t="shared" si="8"/>
        <v>1300</v>
      </c>
      <c r="C23">
        <f t="shared" si="7"/>
        <v>19660.333333333332</v>
      </c>
      <c r="D23">
        <f t="shared" si="0"/>
        <v>928.5714285714284</v>
      </c>
      <c r="E23">
        <f t="shared" si="1"/>
        <v>14142.857142857141</v>
      </c>
      <c r="F23">
        <f>$Q$15</f>
        <v>3000</v>
      </c>
      <c r="G23">
        <f t="shared" si="2"/>
        <v>934.2666666666667</v>
      </c>
      <c r="H23">
        <f t="shared" si="3"/>
        <v>800</v>
      </c>
      <c r="I23">
        <f t="shared" si="4"/>
        <v>-28.94869460152546</v>
      </c>
      <c r="J23">
        <f t="shared" si="5"/>
        <v>-1212.0372023731195</v>
      </c>
    </row>
    <row r="24" spans="1:10" ht="12.75">
      <c r="A24">
        <v>20</v>
      </c>
      <c r="B24">
        <f t="shared" si="8"/>
        <v>1350</v>
      </c>
      <c r="C24">
        <f t="shared" si="7"/>
        <v>20416.5</v>
      </c>
      <c r="D24">
        <f t="shared" si="0"/>
        <v>964.2857142857142</v>
      </c>
      <c r="E24">
        <f t="shared" si="1"/>
        <v>14571.42857142857</v>
      </c>
      <c r="F24">
        <f>0</f>
        <v>0</v>
      </c>
      <c r="G24">
        <f t="shared" si="2"/>
        <v>934.2666666666667</v>
      </c>
      <c r="H24">
        <f t="shared" si="3"/>
        <v>800</v>
      </c>
      <c r="I24">
        <f t="shared" si="4"/>
        <v>-12.120372023731194</v>
      </c>
      <c r="J24">
        <f t="shared" si="5"/>
        <v>3850.9329017936275</v>
      </c>
    </row>
    <row r="25" spans="1:10" ht="12.75">
      <c r="A25">
        <v>21</v>
      </c>
      <c r="B25">
        <f t="shared" si="8"/>
        <v>1400</v>
      </c>
      <c r="C25">
        <f t="shared" si="7"/>
        <v>21172.666666666664</v>
      </c>
      <c r="D25">
        <f t="shared" si="0"/>
        <v>1000</v>
      </c>
      <c r="E25">
        <f t="shared" si="1"/>
        <v>15000</v>
      </c>
      <c r="F25">
        <f>0</f>
        <v>0</v>
      </c>
      <c r="G25">
        <f t="shared" si="2"/>
        <v>934.2666666666667</v>
      </c>
      <c r="H25">
        <f t="shared" si="3"/>
        <v>800</v>
      </c>
      <c r="I25">
        <f t="shared" si="4"/>
        <v>12.83644300597876</v>
      </c>
      <c r="J25">
        <f t="shared" si="5"/>
        <v>9302.169344799606</v>
      </c>
    </row>
    <row r="26" spans="1:10" ht="12.75">
      <c r="A26">
        <v>22</v>
      </c>
      <c r="B26">
        <f t="shared" si="8"/>
        <v>1450</v>
      </c>
      <c r="C26">
        <f t="shared" si="7"/>
        <v>21928.833333333332</v>
      </c>
      <c r="D26">
        <f t="shared" si="0"/>
        <v>1035.7142857142858</v>
      </c>
      <c r="E26">
        <f t="shared" si="1"/>
        <v>15428.571428571428</v>
      </c>
      <c r="F26">
        <f>$Q$15</f>
        <v>3000</v>
      </c>
      <c r="G26">
        <f t="shared" si="2"/>
        <v>934.2666666666667</v>
      </c>
      <c r="H26">
        <f t="shared" si="3"/>
        <v>800</v>
      </c>
      <c r="I26">
        <f t="shared" si="4"/>
        <v>31.00723114933202</v>
      </c>
      <c r="J26">
        <f t="shared" si="5"/>
        <v>12134.88609975846</v>
      </c>
    </row>
    <row r="27" spans="1:10" ht="12.75">
      <c r="A27">
        <v>23</v>
      </c>
      <c r="B27">
        <f t="shared" si="8"/>
        <v>1500</v>
      </c>
      <c r="C27">
        <f t="shared" si="7"/>
        <v>22685</v>
      </c>
      <c r="D27">
        <f t="shared" si="0"/>
        <v>1071.4285714285713</v>
      </c>
      <c r="E27">
        <f t="shared" si="1"/>
        <v>15857.142857142857</v>
      </c>
      <c r="F27">
        <f>0</f>
        <v>0</v>
      </c>
      <c r="G27">
        <f t="shared" si="2"/>
        <v>934.2666666666667</v>
      </c>
      <c r="H27">
        <f t="shared" si="3"/>
        <v>800</v>
      </c>
      <c r="I27">
        <f t="shared" si="4"/>
        <v>40.4496203325282</v>
      </c>
      <c r="J27">
        <f t="shared" si="5"/>
        <v>18340.354767710036</v>
      </c>
    </row>
    <row r="28" spans="1:10" ht="12.75">
      <c r="A28">
        <v>24</v>
      </c>
      <c r="B28">
        <f t="shared" si="8"/>
        <v>1550</v>
      </c>
      <c r="C28">
        <f t="shared" si="7"/>
        <v>23441.166666666664</v>
      </c>
      <c r="D28">
        <f t="shared" si="0"/>
        <v>1107.142857142857</v>
      </c>
      <c r="E28">
        <f t="shared" si="1"/>
        <v>16285.714285714284</v>
      </c>
      <c r="F28">
        <f>0</f>
        <v>0</v>
      </c>
      <c r="G28">
        <f t="shared" si="2"/>
        <v>934.2666666666667</v>
      </c>
      <c r="H28">
        <f t="shared" si="3"/>
        <v>800</v>
      </c>
      <c r="I28">
        <f t="shared" si="4"/>
        <v>61.13451589236679</v>
      </c>
      <c r="J28">
        <f t="shared" si="5"/>
        <v>24929.81785503097</v>
      </c>
    </row>
    <row r="29" spans="1:10" ht="12.75">
      <c r="A29">
        <v>25</v>
      </c>
      <c r="B29">
        <f>Q6</f>
        <v>1000</v>
      </c>
      <c r="C29">
        <f t="shared" si="7"/>
        <v>15123.333333333334</v>
      </c>
      <c r="D29">
        <f t="shared" si="0"/>
        <v>714.2857142857143</v>
      </c>
      <c r="E29">
        <f t="shared" si="1"/>
        <v>11571.428571428572</v>
      </c>
      <c r="F29">
        <f>$Q$15</f>
        <v>3000</v>
      </c>
      <c r="G29">
        <f t="shared" si="2"/>
        <v>934.2666666666667</v>
      </c>
      <c r="H29">
        <f t="shared" si="3"/>
        <v>800</v>
      </c>
      <c r="I29">
        <f t="shared" si="4"/>
        <v>83.09939285010324</v>
      </c>
      <c r="J29">
        <f t="shared" si="5"/>
        <v>24544.841057404887</v>
      </c>
    </row>
    <row r="30" spans="1:10" ht="12.75">
      <c r="A30">
        <v>26</v>
      </c>
      <c r="B30">
        <f aca="true" t="shared" si="9" ref="B30:B40">B29+$Q$7</f>
        <v>1050</v>
      </c>
      <c r="C30">
        <f t="shared" si="7"/>
        <v>15879.500000000002</v>
      </c>
      <c r="D30">
        <f t="shared" si="0"/>
        <v>750</v>
      </c>
      <c r="E30">
        <f t="shared" si="1"/>
        <v>12000</v>
      </c>
      <c r="F30">
        <f>0</f>
        <v>0</v>
      </c>
      <c r="G30">
        <f t="shared" si="2"/>
        <v>934.2666666666667</v>
      </c>
      <c r="H30">
        <f t="shared" si="3"/>
        <v>800</v>
      </c>
      <c r="I30">
        <f t="shared" si="4"/>
        <v>81.81613685801629</v>
      </c>
      <c r="J30">
        <f t="shared" si="5"/>
        <v>27521.89052759624</v>
      </c>
    </row>
    <row r="31" spans="1:10" ht="12.75">
      <c r="A31">
        <v>27</v>
      </c>
      <c r="B31">
        <f t="shared" si="9"/>
        <v>1100</v>
      </c>
      <c r="C31">
        <f t="shared" si="7"/>
        <v>16635.666666666664</v>
      </c>
      <c r="D31">
        <f t="shared" si="0"/>
        <v>785.7142857142857</v>
      </c>
      <c r="E31">
        <f t="shared" si="1"/>
        <v>12428.571428571428</v>
      </c>
      <c r="F31">
        <f>0</f>
        <v>0</v>
      </c>
      <c r="G31">
        <f t="shared" si="2"/>
        <v>934.2666666666667</v>
      </c>
      <c r="H31">
        <f t="shared" si="3"/>
        <v>800</v>
      </c>
      <c r="I31">
        <f t="shared" si="4"/>
        <v>91.73963509198747</v>
      </c>
      <c r="J31">
        <f t="shared" si="5"/>
        <v>30872.17301983108</v>
      </c>
    </row>
    <row r="32" spans="1:10" ht="12.75">
      <c r="A32">
        <v>28</v>
      </c>
      <c r="B32">
        <f t="shared" si="9"/>
        <v>1150</v>
      </c>
      <c r="C32">
        <f t="shared" si="7"/>
        <v>17391.833333333332</v>
      </c>
      <c r="D32">
        <f t="shared" si="0"/>
        <v>821.4285714285713</v>
      </c>
      <c r="E32">
        <f t="shared" si="1"/>
        <v>12857.142857142857</v>
      </c>
      <c r="F32">
        <f>$Q$15</f>
        <v>3000</v>
      </c>
      <c r="G32">
        <f t="shared" si="2"/>
        <v>934.2666666666667</v>
      </c>
      <c r="H32">
        <f t="shared" si="3"/>
        <v>800</v>
      </c>
      <c r="I32">
        <f t="shared" si="4"/>
        <v>102.90724339943694</v>
      </c>
      <c r="J32">
        <f t="shared" si="5"/>
        <v>31596.9326441829</v>
      </c>
    </row>
    <row r="33" spans="1:10" ht="12.75">
      <c r="A33">
        <v>29</v>
      </c>
      <c r="B33">
        <f t="shared" si="9"/>
        <v>1200</v>
      </c>
      <c r="C33">
        <f t="shared" si="7"/>
        <v>18148</v>
      </c>
      <c r="D33">
        <f t="shared" si="0"/>
        <v>857.1428571428571</v>
      </c>
      <c r="E33">
        <f t="shared" si="1"/>
        <v>13285.714285714284</v>
      </c>
      <c r="F33">
        <f>0</f>
        <v>0</v>
      </c>
      <c r="G33">
        <f t="shared" si="2"/>
        <v>934.2666666666667</v>
      </c>
      <c r="H33">
        <f t="shared" si="3"/>
        <v>800</v>
      </c>
      <c r="I33">
        <f t="shared" si="4"/>
        <v>105.32310881394301</v>
      </c>
      <c r="J33">
        <f t="shared" si="5"/>
        <v>35687.41765775875</v>
      </c>
    </row>
    <row r="34" spans="1:10" ht="12.75">
      <c r="A34">
        <v>30</v>
      </c>
      <c r="B34">
        <f t="shared" si="9"/>
        <v>1250</v>
      </c>
      <c r="C34">
        <f t="shared" si="7"/>
        <v>18904.166666666664</v>
      </c>
      <c r="D34">
        <f t="shared" si="0"/>
        <v>892.8571428571428</v>
      </c>
      <c r="E34">
        <f t="shared" si="1"/>
        <v>13714.285714285714</v>
      </c>
      <c r="F34">
        <f>0</f>
        <v>0</v>
      </c>
      <c r="G34">
        <f t="shared" si="2"/>
        <v>934.2666666666667</v>
      </c>
      <c r="H34">
        <f t="shared" si="3"/>
        <v>800</v>
      </c>
      <c r="I34">
        <f t="shared" si="4"/>
        <v>118.95805885919584</v>
      </c>
      <c r="J34">
        <f t="shared" si="5"/>
        <v>40154.847145189364</v>
      </c>
    </row>
    <row r="35" spans="1:10" ht="12.75">
      <c r="A35">
        <v>31</v>
      </c>
      <c r="B35">
        <f t="shared" si="9"/>
        <v>1300</v>
      </c>
      <c r="C35">
        <f t="shared" si="7"/>
        <v>19660.333333333332</v>
      </c>
      <c r="D35">
        <f t="shared" si="0"/>
        <v>928.5714285714284</v>
      </c>
      <c r="E35">
        <f t="shared" si="1"/>
        <v>14142.857142857141</v>
      </c>
      <c r="F35">
        <f>$Q$15</f>
        <v>3000</v>
      </c>
      <c r="G35">
        <f t="shared" si="2"/>
        <v>934.2666666666667</v>
      </c>
      <c r="H35">
        <f t="shared" si="3"/>
        <v>800</v>
      </c>
      <c r="I35">
        <f t="shared" si="4"/>
        <v>133.84949048396456</v>
      </c>
      <c r="J35">
        <f t="shared" si="5"/>
        <v>42000.47758805429</v>
      </c>
    </row>
    <row r="36" spans="1:10" ht="12.75">
      <c r="A36">
        <v>32</v>
      </c>
      <c r="B36">
        <f t="shared" si="9"/>
        <v>1350</v>
      </c>
      <c r="C36">
        <f t="shared" si="7"/>
        <v>20416.5</v>
      </c>
      <c r="D36">
        <f t="shared" si="0"/>
        <v>964.2857142857142</v>
      </c>
      <c r="E36">
        <f t="shared" si="1"/>
        <v>14571.42857142857</v>
      </c>
      <c r="F36">
        <f>0</f>
        <v>0</v>
      </c>
      <c r="G36">
        <f t="shared" si="2"/>
        <v>934.2666666666667</v>
      </c>
      <c r="H36">
        <f t="shared" si="3"/>
        <v>800</v>
      </c>
      <c r="I36">
        <f t="shared" si="4"/>
        <v>140.00159196018097</v>
      </c>
      <c r="J36">
        <f t="shared" si="5"/>
        <v>47215.56965620494</v>
      </c>
    </row>
    <row r="37" spans="1:10" ht="12.75">
      <c r="A37">
        <v>33</v>
      </c>
      <c r="B37">
        <f t="shared" si="9"/>
        <v>1400</v>
      </c>
      <c r="C37">
        <f t="shared" si="7"/>
        <v>21172.666666666664</v>
      </c>
      <c r="D37">
        <f t="shared" si="0"/>
        <v>1000</v>
      </c>
      <c r="E37">
        <f t="shared" si="1"/>
        <v>15000</v>
      </c>
      <c r="F37">
        <f>0</f>
        <v>0</v>
      </c>
      <c r="G37">
        <f t="shared" si="2"/>
        <v>934.2666666666667</v>
      </c>
      <c r="H37">
        <f t="shared" si="3"/>
        <v>800</v>
      </c>
      <c r="I37">
        <f t="shared" si="4"/>
        <v>157.38523218734983</v>
      </c>
      <c r="J37">
        <f t="shared" si="5"/>
        <v>52811.35488839229</v>
      </c>
    </row>
    <row r="38" spans="1:10" ht="12.75">
      <c r="A38">
        <v>34</v>
      </c>
      <c r="B38">
        <f t="shared" si="9"/>
        <v>1450</v>
      </c>
      <c r="C38">
        <f t="shared" si="7"/>
        <v>21928.833333333332</v>
      </c>
      <c r="D38">
        <f t="shared" si="0"/>
        <v>1035.7142857142858</v>
      </c>
      <c r="E38">
        <f t="shared" si="1"/>
        <v>15428.571428571428</v>
      </c>
      <c r="F38">
        <f>$Q$15</f>
        <v>3000</v>
      </c>
      <c r="G38">
        <f t="shared" si="2"/>
        <v>934.2666666666667</v>
      </c>
      <c r="H38">
        <f t="shared" si="3"/>
        <v>800</v>
      </c>
      <c r="I38">
        <f t="shared" si="4"/>
        <v>176.0378496279743</v>
      </c>
      <c r="J38">
        <f t="shared" si="5"/>
        <v>55789.10226182979</v>
      </c>
    </row>
    <row r="39" spans="1:10" ht="12.75">
      <c r="A39">
        <v>35</v>
      </c>
      <c r="B39">
        <f t="shared" si="9"/>
        <v>1500</v>
      </c>
      <c r="C39">
        <f t="shared" si="7"/>
        <v>22685</v>
      </c>
      <c r="D39">
        <f t="shared" si="0"/>
        <v>1071.4285714285713</v>
      </c>
      <c r="E39">
        <f t="shared" si="1"/>
        <v>15857.142857142857</v>
      </c>
      <c r="F39">
        <f>0</f>
        <v>0</v>
      </c>
      <c r="G39">
        <f t="shared" si="2"/>
        <v>934.2666666666667</v>
      </c>
      <c r="H39">
        <f t="shared" si="3"/>
        <v>800</v>
      </c>
      <c r="I39">
        <f t="shared" si="4"/>
        <v>185.9636742060993</v>
      </c>
      <c r="J39">
        <f t="shared" si="5"/>
        <v>62140.084983654924</v>
      </c>
    </row>
    <row r="40" spans="1:10" ht="12.75">
      <c r="A40">
        <v>36</v>
      </c>
      <c r="B40">
        <f t="shared" si="9"/>
        <v>1550</v>
      </c>
      <c r="C40">
        <f t="shared" si="7"/>
        <v>23441.166666666664</v>
      </c>
      <c r="D40">
        <f t="shared" si="0"/>
        <v>1107.142857142857</v>
      </c>
      <c r="E40">
        <f t="shared" si="1"/>
        <v>16285.714285714284</v>
      </c>
      <c r="F40">
        <f>0</f>
        <v>0</v>
      </c>
      <c r="G40">
        <f t="shared" si="2"/>
        <v>934.2666666666667</v>
      </c>
      <c r="H40">
        <f t="shared" si="3"/>
        <v>800</v>
      </c>
      <c r="I40">
        <f t="shared" si="4"/>
        <v>207.1336166121831</v>
      </c>
      <c r="J40">
        <f t="shared" si="5"/>
        <v>68875.54717169567</v>
      </c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40"/>
  <sheetViews>
    <sheetView zoomScale="150" zoomScaleNormal="150" workbookViewId="0" topLeftCell="Q1">
      <selection activeCell="T4" sqref="T4"/>
    </sheetView>
  </sheetViews>
  <sheetFormatPr defaultColWidth="9.140625" defaultRowHeight="12.75"/>
  <cols>
    <col min="16" max="16" width="24.28125" style="0" bestFit="1" customWidth="1"/>
    <col min="18" max="18" width="3.28125" style="0" customWidth="1"/>
    <col min="19" max="19" width="19.140625" style="0" bestFit="1" customWidth="1"/>
    <col min="21" max="21" width="2.7109375" style="0" customWidth="1"/>
    <col min="22" max="22" width="12.28125" style="0" bestFit="1" customWidth="1"/>
  </cols>
  <sheetData>
    <row r="1" spans="1:10" ht="12.75">
      <c r="A1" s="6"/>
      <c r="B1" s="6"/>
      <c r="C1" s="42" t="s">
        <v>26</v>
      </c>
      <c r="D1" s="43"/>
      <c r="E1" s="39" t="s">
        <v>30</v>
      </c>
      <c r="F1" s="40"/>
      <c r="G1" s="40"/>
      <c r="H1" s="41"/>
      <c r="I1" s="6"/>
      <c r="J1" s="6"/>
    </row>
    <row r="2" spans="1:22" ht="12.75">
      <c r="A2" s="7" t="s">
        <v>24</v>
      </c>
      <c r="B2" s="7" t="s">
        <v>25</v>
      </c>
      <c r="C2" s="5" t="s">
        <v>39</v>
      </c>
      <c r="D2" s="5" t="s">
        <v>40</v>
      </c>
      <c r="E2" s="8" t="s">
        <v>27</v>
      </c>
      <c r="F2" s="8" t="s">
        <v>9</v>
      </c>
      <c r="G2" s="8" t="s">
        <v>28</v>
      </c>
      <c r="H2" s="8" t="s">
        <v>29</v>
      </c>
      <c r="I2" s="7" t="s">
        <v>31</v>
      </c>
      <c r="J2" s="7" t="s">
        <v>32</v>
      </c>
      <c r="P2" t="s">
        <v>0</v>
      </c>
      <c r="S2" t="s">
        <v>12</v>
      </c>
      <c r="V2" t="s">
        <v>33</v>
      </c>
    </row>
    <row r="3" ht="12.75">
      <c r="J3">
        <f>Q4-Q5</f>
        <v>6000</v>
      </c>
    </row>
    <row r="4" spans="1:23" ht="12.75">
      <c r="A4">
        <v>0</v>
      </c>
      <c r="E4">
        <f>Q6*Q9</f>
        <v>60000</v>
      </c>
      <c r="J4">
        <f>J3-E4</f>
        <v>-54000</v>
      </c>
      <c r="P4" t="s">
        <v>1</v>
      </c>
      <c r="Q4" s="1">
        <f>Input!B2</f>
        <v>10000</v>
      </c>
      <c r="S4" t="s">
        <v>13</v>
      </c>
      <c r="T4" s="3">
        <v>3.99</v>
      </c>
      <c r="V4" t="s">
        <v>34</v>
      </c>
      <c r="W4" s="9">
        <f>J16</f>
        <v>18067.83807846455</v>
      </c>
    </row>
    <row r="5" spans="1:17" ht="12.75">
      <c r="A5">
        <v>1</v>
      </c>
      <c r="B5">
        <f>$Q$6</f>
        <v>1000</v>
      </c>
      <c r="C5">
        <f>B5*$T$4*$Q$13</f>
        <v>17290</v>
      </c>
      <c r="D5">
        <f>B5*$Q$11*$Q$21</f>
        <v>714.2857142857143</v>
      </c>
      <c r="E5">
        <f aca="true" t="shared" si="0" ref="E5:E40">$Q$7*$Q$9+B5*$Q$11*$Q$9</f>
        <v>11571.428571428572</v>
      </c>
      <c r="F5">
        <f>$Q$15</f>
        <v>3000</v>
      </c>
      <c r="G5">
        <f aca="true" t="shared" si="1" ref="G5:G40">$T$14</f>
        <v>934.2666666666667</v>
      </c>
      <c r="H5">
        <f aca="true" t="shared" si="2" ref="H5:H40">$T$16</f>
        <v>800</v>
      </c>
      <c r="I5">
        <f aca="true" t="shared" si="3" ref="I5:I40">IF(J4&lt;0,J4*$Q$17,J4*$T$19)</f>
        <v>-540</v>
      </c>
      <c r="J5">
        <f>J4+C5+D5-E5-F5-G5-H5+I5</f>
        <v>-52841.409523809525</v>
      </c>
      <c r="P5" t="s">
        <v>2</v>
      </c>
      <c r="Q5" s="1">
        <f>Input!B3</f>
        <v>4000</v>
      </c>
    </row>
    <row r="6" spans="1:23" ht="12.75">
      <c r="A6">
        <v>2</v>
      </c>
      <c r="B6">
        <f aca="true" t="shared" si="4" ref="B6:B16">B5+$Q$7</f>
        <v>1050</v>
      </c>
      <c r="C6">
        <f aca="true" t="shared" si="5" ref="C6:C40">B6*$Q$13*$T$4</f>
        <v>18154.5</v>
      </c>
      <c r="D6">
        <f aca="true" t="shared" si="6" ref="D6:D40">B6*$Q$11*$Q$21</f>
        <v>750</v>
      </c>
      <c r="E6">
        <f t="shared" si="0"/>
        <v>12000</v>
      </c>
      <c r="F6">
        <f>0</f>
        <v>0</v>
      </c>
      <c r="G6">
        <f t="shared" si="1"/>
        <v>934.2666666666667</v>
      </c>
      <c r="H6">
        <f t="shared" si="2"/>
        <v>800</v>
      </c>
      <c r="I6">
        <f t="shared" si="3"/>
        <v>-528.4140952380952</v>
      </c>
      <c r="J6">
        <f aca="true" t="shared" si="7" ref="J6:J40">J5+C6+D6-E6-F6-G6-H6+I6</f>
        <v>-48199.590285714294</v>
      </c>
      <c r="P6" t="s">
        <v>3</v>
      </c>
      <c r="Q6" s="1">
        <f>Input!B4</f>
        <v>1000</v>
      </c>
      <c r="S6" t="s">
        <v>19</v>
      </c>
      <c r="T6">
        <f>(10*5+12*2)*Q13</f>
        <v>320.66666666666663</v>
      </c>
      <c r="V6" t="s">
        <v>35</v>
      </c>
      <c r="W6" s="9">
        <f>J28</f>
        <v>95446.04611735977</v>
      </c>
    </row>
    <row r="7" spans="1:20" ht="12.75">
      <c r="A7">
        <v>3</v>
      </c>
      <c r="B7">
        <f t="shared" si="4"/>
        <v>1100</v>
      </c>
      <c r="C7">
        <f t="shared" si="5"/>
        <v>19019</v>
      </c>
      <c r="D7">
        <f t="shared" si="6"/>
        <v>785.7142857142857</v>
      </c>
      <c r="E7">
        <f t="shared" si="0"/>
        <v>12428.571428571428</v>
      </c>
      <c r="F7">
        <f>0</f>
        <v>0</v>
      </c>
      <c r="G7">
        <f t="shared" si="1"/>
        <v>934.2666666666667</v>
      </c>
      <c r="H7">
        <f t="shared" si="2"/>
        <v>800</v>
      </c>
      <c r="I7">
        <f t="shared" si="3"/>
        <v>-481.99590285714294</v>
      </c>
      <c r="J7">
        <f t="shared" si="7"/>
        <v>-43039.70999809525</v>
      </c>
      <c r="P7" t="s">
        <v>4</v>
      </c>
      <c r="Q7" s="1">
        <f>Input!B5</f>
        <v>50</v>
      </c>
      <c r="S7" t="s">
        <v>15</v>
      </c>
      <c r="T7">
        <f>Input!E5</f>
        <v>0</v>
      </c>
    </row>
    <row r="8" spans="1:23" ht="12.75">
      <c r="A8">
        <v>4</v>
      </c>
      <c r="B8">
        <f t="shared" si="4"/>
        <v>1150</v>
      </c>
      <c r="C8">
        <f t="shared" si="5"/>
        <v>19883.5</v>
      </c>
      <c r="D8">
        <f t="shared" si="6"/>
        <v>821.4285714285713</v>
      </c>
      <c r="E8">
        <f t="shared" si="0"/>
        <v>12857.142857142857</v>
      </c>
      <c r="F8">
        <f>$Q$15</f>
        <v>3000</v>
      </c>
      <c r="G8">
        <f t="shared" si="1"/>
        <v>934.2666666666667</v>
      </c>
      <c r="H8">
        <f t="shared" si="2"/>
        <v>800</v>
      </c>
      <c r="I8">
        <f t="shared" si="3"/>
        <v>-430.3970999809525</v>
      </c>
      <c r="J8">
        <f t="shared" si="7"/>
        <v>-40356.588050457154</v>
      </c>
      <c r="S8" t="s">
        <v>14</v>
      </c>
      <c r="T8">
        <f>8*7*Q13</f>
        <v>242.66666666666666</v>
      </c>
      <c r="V8" t="s">
        <v>37</v>
      </c>
      <c r="W8" s="9">
        <f>J40</f>
        <v>175976.76174012813</v>
      </c>
    </row>
    <row r="9" spans="1:17" ht="12.75">
      <c r="A9">
        <v>5</v>
      </c>
      <c r="B9">
        <f t="shared" si="4"/>
        <v>1200</v>
      </c>
      <c r="C9">
        <f t="shared" si="5"/>
        <v>20748</v>
      </c>
      <c r="D9">
        <f t="shared" si="6"/>
        <v>857.1428571428571</v>
      </c>
      <c r="E9">
        <f t="shared" si="0"/>
        <v>13285.714285714284</v>
      </c>
      <c r="F9">
        <f>0</f>
        <v>0</v>
      </c>
      <c r="G9">
        <f t="shared" si="1"/>
        <v>934.2666666666667</v>
      </c>
      <c r="H9">
        <f t="shared" si="2"/>
        <v>800</v>
      </c>
      <c r="I9">
        <f t="shared" si="3"/>
        <v>-403.56588050457157</v>
      </c>
      <c r="J9">
        <f t="shared" si="7"/>
        <v>-34174.99202619983</v>
      </c>
      <c r="P9" t="s">
        <v>5</v>
      </c>
      <c r="Q9" s="1">
        <f>Input!B6</f>
        <v>60</v>
      </c>
    </row>
    <row r="10" spans="1:22" ht="12.75">
      <c r="A10">
        <v>6</v>
      </c>
      <c r="B10">
        <f t="shared" si="4"/>
        <v>1250</v>
      </c>
      <c r="C10">
        <f t="shared" si="5"/>
        <v>21612.5</v>
      </c>
      <c r="D10">
        <f t="shared" si="6"/>
        <v>892.8571428571428</v>
      </c>
      <c r="E10">
        <f t="shared" si="0"/>
        <v>13714.285714285714</v>
      </c>
      <c r="F10">
        <f>0</f>
        <v>0</v>
      </c>
      <c r="G10">
        <f t="shared" si="1"/>
        <v>934.2666666666667</v>
      </c>
      <c r="H10">
        <f t="shared" si="2"/>
        <v>800</v>
      </c>
      <c r="I10">
        <f t="shared" si="3"/>
        <v>-341.7499202619983</v>
      </c>
      <c r="J10">
        <f t="shared" si="7"/>
        <v>-27459.937184557064</v>
      </c>
      <c r="P10" t="s">
        <v>6</v>
      </c>
      <c r="Q10" s="1">
        <v>7</v>
      </c>
      <c r="S10" t="s">
        <v>16</v>
      </c>
      <c r="T10">
        <f>T6*T7-T8</f>
        <v>-242.66666666666666</v>
      </c>
      <c r="V10">
        <f>T6-T8</f>
        <v>77.99999999999997</v>
      </c>
    </row>
    <row r="11" spans="1:17" ht="12.75">
      <c r="A11">
        <v>7</v>
      </c>
      <c r="B11">
        <f t="shared" si="4"/>
        <v>1300</v>
      </c>
      <c r="C11">
        <f t="shared" si="5"/>
        <v>22477</v>
      </c>
      <c r="D11">
        <f t="shared" si="6"/>
        <v>928.5714285714284</v>
      </c>
      <c r="E11">
        <f t="shared" si="0"/>
        <v>14142.857142857141</v>
      </c>
      <c r="F11">
        <f>$Q$15</f>
        <v>3000</v>
      </c>
      <c r="G11">
        <f t="shared" si="1"/>
        <v>934.2666666666667</v>
      </c>
      <c r="H11">
        <f t="shared" si="2"/>
        <v>800</v>
      </c>
      <c r="I11">
        <f t="shared" si="3"/>
        <v>-274.59937184557066</v>
      </c>
      <c r="J11">
        <f t="shared" si="7"/>
        <v>-23206.088937355016</v>
      </c>
      <c r="P11" t="s">
        <v>7</v>
      </c>
      <c r="Q11">
        <f>1/Q10</f>
        <v>0.14285714285714285</v>
      </c>
    </row>
    <row r="12" spans="1:20" ht="12.75">
      <c r="A12">
        <v>8</v>
      </c>
      <c r="B12">
        <f t="shared" si="4"/>
        <v>1350</v>
      </c>
      <c r="C12">
        <f t="shared" si="5"/>
        <v>23341.5</v>
      </c>
      <c r="D12">
        <f t="shared" si="6"/>
        <v>964.2857142857142</v>
      </c>
      <c r="E12">
        <f t="shared" si="0"/>
        <v>14571.42857142857</v>
      </c>
      <c r="F12">
        <f>0</f>
        <v>0</v>
      </c>
      <c r="G12">
        <f t="shared" si="1"/>
        <v>934.2666666666667</v>
      </c>
      <c r="H12">
        <f t="shared" si="2"/>
        <v>800</v>
      </c>
      <c r="I12">
        <f t="shared" si="3"/>
        <v>-232.06088937355017</v>
      </c>
      <c r="J12">
        <f t="shared" si="7"/>
        <v>-15438.05935053809</v>
      </c>
      <c r="S12" t="s">
        <v>17</v>
      </c>
      <c r="T12">
        <f>Input!E10</f>
        <v>5.15</v>
      </c>
    </row>
    <row r="13" spans="1:20" ht="12.75">
      <c r="A13">
        <v>9</v>
      </c>
      <c r="B13">
        <f t="shared" si="4"/>
        <v>1400</v>
      </c>
      <c r="C13">
        <f t="shared" si="5"/>
        <v>24206</v>
      </c>
      <c r="D13">
        <f t="shared" si="6"/>
        <v>1000</v>
      </c>
      <c r="E13">
        <f t="shared" si="0"/>
        <v>15000</v>
      </c>
      <c r="F13">
        <f>0</f>
        <v>0</v>
      </c>
      <c r="G13">
        <f t="shared" si="1"/>
        <v>934.2666666666667</v>
      </c>
      <c r="H13">
        <f t="shared" si="2"/>
        <v>800</v>
      </c>
      <c r="I13">
        <f t="shared" si="3"/>
        <v>-154.3805935053809</v>
      </c>
      <c r="J13">
        <f t="shared" si="7"/>
        <v>-7120.706610710136</v>
      </c>
      <c r="P13" t="s">
        <v>8</v>
      </c>
      <c r="Q13" s="1">
        <f>52/12</f>
        <v>4.333333333333333</v>
      </c>
      <c r="S13" t="s">
        <v>38</v>
      </c>
      <c r="T13" s="3">
        <f>Input!E11</f>
        <v>9</v>
      </c>
    </row>
    <row r="14" spans="1:20" ht="12.75">
      <c r="A14">
        <v>10</v>
      </c>
      <c r="B14">
        <f t="shared" si="4"/>
        <v>1450</v>
      </c>
      <c r="C14">
        <f t="shared" si="5"/>
        <v>25070.5</v>
      </c>
      <c r="D14">
        <f t="shared" si="6"/>
        <v>1035.7142857142858</v>
      </c>
      <c r="E14">
        <f t="shared" si="0"/>
        <v>15428.571428571428</v>
      </c>
      <c r="F14">
        <f>$Q$15</f>
        <v>3000</v>
      </c>
      <c r="G14">
        <f t="shared" si="1"/>
        <v>934.2666666666667</v>
      </c>
      <c r="H14">
        <f t="shared" si="2"/>
        <v>800</v>
      </c>
      <c r="I14">
        <f t="shared" si="3"/>
        <v>-71.20706610710137</v>
      </c>
      <c r="J14">
        <f t="shared" si="7"/>
        <v>-1248.5374863410439</v>
      </c>
      <c r="S14" t="s">
        <v>18</v>
      </c>
      <c r="T14" s="3">
        <f>T10*T12+T8*T13</f>
        <v>934.2666666666667</v>
      </c>
    </row>
    <row r="15" spans="1:17" ht="12.75">
      <c r="A15">
        <v>11</v>
      </c>
      <c r="B15">
        <f t="shared" si="4"/>
        <v>1500</v>
      </c>
      <c r="C15">
        <f t="shared" si="5"/>
        <v>25935</v>
      </c>
      <c r="D15">
        <f t="shared" si="6"/>
        <v>1071.4285714285713</v>
      </c>
      <c r="E15">
        <f t="shared" si="0"/>
        <v>15857.142857142857</v>
      </c>
      <c r="F15">
        <f>0</f>
        <v>0</v>
      </c>
      <c r="G15">
        <f t="shared" si="1"/>
        <v>934.2666666666667</v>
      </c>
      <c r="H15">
        <f t="shared" si="2"/>
        <v>800</v>
      </c>
      <c r="I15">
        <f t="shared" si="3"/>
        <v>-12.485374863410438</v>
      </c>
      <c r="J15">
        <f t="shared" si="7"/>
        <v>8153.996186414595</v>
      </c>
      <c r="P15" t="s">
        <v>10</v>
      </c>
      <c r="Q15" s="1">
        <f>Input!B13</f>
        <v>3000</v>
      </c>
    </row>
    <row r="16" spans="1:20" ht="12.75">
      <c r="A16">
        <v>12</v>
      </c>
      <c r="B16">
        <f t="shared" si="4"/>
        <v>1550</v>
      </c>
      <c r="C16">
        <f t="shared" si="5"/>
        <v>26799.5</v>
      </c>
      <c r="D16">
        <f t="shared" si="6"/>
        <v>1107.142857142857</v>
      </c>
      <c r="E16">
        <f t="shared" si="0"/>
        <v>16285.714285714284</v>
      </c>
      <c r="F16">
        <f>0</f>
        <v>0</v>
      </c>
      <c r="G16">
        <f t="shared" si="1"/>
        <v>934.2666666666667</v>
      </c>
      <c r="H16">
        <f t="shared" si="2"/>
        <v>800</v>
      </c>
      <c r="I16">
        <f t="shared" si="3"/>
        <v>27.179987288048654</v>
      </c>
      <c r="J16">
        <f t="shared" si="7"/>
        <v>18067.83807846455</v>
      </c>
      <c r="P16" t="s">
        <v>11</v>
      </c>
      <c r="Q16" s="2">
        <f>Input!B14</f>
        <v>0.12</v>
      </c>
      <c r="S16" t="s">
        <v>20</v>
      </c>
      <c r="T16" s="3">
        <f>Input!B9</f>
        <v>800</v>
      </c>
    </row>
    <row r="17" spans="1:17" ht="12.75">
      <c r="A17">
        <v>13</v>
      </c>
      <c r="B17">
        <f>Q6</f>
        <v>1000</v>
      </c>
      <c r="C17">
        <f t="shared" si="5"/>
        <v>17290</v>
      </c>
      <c r="D17">
        <f t="shared" si="6"/>
        <v>714.2857142857143</v>
      </c>
      <c r="E17">
        <f t="shared" si="0"/>
        <v>11571.428571428572</v>
      </c>
      <c r="F17">
        <f>$Q$15</f>
        <v>3000</v>
      </c>
      <c r="G17">
        <f t="shared" si="1"/>
        <v>934.2666666666667</v>
      </c>
      <c r="H17">
        <f t="shared" si="2"/>
        <v>800</v>
      </c>
      <c r="I17">
        <f t="shared" si="3"/>
        <v>60.226126928215166</v>
      </c>
      <c r="J17">
        <f t="shared" si="7"/>
        <v>19826.65468158324</v>
      </c>
      <c r="P17" t="s">
        <v>22</v>
      </c>
      <c r="Q17" s="10">
        <f>Q16/12</f>
        <v>0.01</v>
      </c>
    </row>
    <row r="18" spans="1:20" ht="12.75">
      <c r="A18">
        <v>14</v>
      </c>
      <c r="B18">
        <f aca="true" t="shared" si="8" ref="B18:B28">B17+$Q$7</f>
        <v>1050</v>
      </c>
      <c r="C18">
        <f t="shared" si="5"/>
        <v>18154.5</v>
      </c>
      <c r="D18">
        <f t="shared" si="6"/>
        <v>750</v>
      </c>
      <c r="E18">
        <f t="shared" si="0"/>
        <v>12000</v>
      </c>
      <c r="F18">
        <f>0</f>
        <v>0</v>
      </c>
      <c r="G18">
        <f t="shared" si="1"/>
        <v>934.2666666666667</v>
      </c>
      <c r="H18">
        <f t="shared" si="2"/>
        <v>800</v>
      </c>
      <c r="I18">
        <f t="shared" si="3"/>
        <v>66.08884893861081</v>
      </c>
      <c r="J18">
        <f t="shared" si="7"/>
        <v>25062.976863855187</v>
      </c>
      <c r="S18" t="s">
        <v>21</v>
      </c>
      <c r="T18" s="4">
        <f>Input!E16</f>
        <v>0.04</v>
      </c>
    </row>
    <row r="19" spans="1:20" ht="12.75">
      <c r="A19">
        <v>15</v>
      </c>
      <c r="B19">
        <f t="shared" si="8"/>
        <v>1100</v>
      </c>
      <c r="C19">
        <f t="shared" si="5"/>
        <v>19019</v>
      </c>
      <c r="D19">
        <f t="shared" si="6"/>
        <v>785.7142857142857</v>
      </c>
      <c r="E19">
        <f t="shared" si="0"/>
        <v>12428.571428571428</v>
      </c>
      <c r="F19">
        <f>0</f>
        <v>0</v>
      </c>
      <c r="G19">
        <f t="shared" si="1"/>
        <v>934.2666666666667</v>
      </c>
      <c r="H19">
        <f t="shared" si="2"/>
        <v>800</v>
      </c>
      <c r="I19">
        <f t="shared" si="3"/>
        <v>83.54325621285062</v>
      </c>
      <c r="J19">
        <f t="shared" si="7"/>
        <v>30788.39631054423</v>
      </c>
      <c r="S19" t="s">
        <v>23</v>
      </c>
      <c r="T19" s="11">
        <f>T18/12</f>
        <v>0.0033333333333333335</v>
      </c>
    </row>
    <row r="20" spans="1:10" ht="12.75">
      <c r="A20">
        <v>16</v>
      </c>
      <c r="B20">
        <f t="shared" si="8"/>
        <v>1150</v>
      </c>
      <c r="C20">
        <f t="shared" si="5"/>
        <v>19883.5</v>
      </c>
      <c r="D20">
        <f t="shared" si="6"/>
        <v>821.4285714285713</v>
      </c>
      <c r="E20">
        <f t="shared" si="0"/>
        <v>12857.142857142857</v>
      </c>
      <c r="F20">
        <f>$Q$15</f>
        <v>3000</v>
      </c>
      <c r="G20">
        <f t="shared" si="1"/>
        <v>934.2666666666667</v>
      </c>
      <c r="H20">
        <f t="shared" si="2"/>
        <v>800</v>
      </c>
      <c r="I20">
        <f t="shared" si="3"/>
        <v>102.6279877018141</v>
      </c>
      <c r="J20">
        <f t="shared" si="7"/>
        <v>34004.543345865095</v>
      </c>
    </row>
    <row r="21" spans="1:17" ht="12.75">
      <c r="A21">
        <v>17</v>
      </c>
      <c r="B21">
        <f t="shared" si="8"/>
        <v>1200</v>
      </c>
      <c r="C21">
        <f t="shared" si="5"/>
        <v>20748</v>
      </c>
      <c r="D21">
        <f t="shared" si="6"/>
        <v>857.1428571428571</v>
      </c>
      <c r="E21">
        <f t="shared" si="0"/>
        <v>13285.714285714284</v>
      </c>
      <c r="F21">
        <f>0</f>
        <v>0</v>
      </c>
      <c r="G21">
        <f t="shared" si="1"/>
        <v>934.2666666666667</v>
      </c>
      <c r="H21">
        <f t="shared" si="2"/>
        <v>800</v>
      </c>
      <c r="I21">
        <f t="shared" si="3"/>
        <v>113.34847781955033</v>
      </c>
      <c r="J21">
        <f t="shared" si="7"/>
        <v>40703.053728446546</v>
      </c>
      <c r="P21" t="s">
        <v>36</v>
      </c>
      <c r="Q21" s="1">
        <v>5</v>
      </c>
    </row>
    <row r="22" spans="1:10" ht="12.75">
      <c r="A22">
        <v>18</v>
      </c>
      <c r="B22">
        <f t="shared" si="8"/>
        <v>1250</v>
      </c>
      <c r="C22">
        <f t="shared" si="5"/>
        <v>21612.5</v>
      </c>
      <c r="D22">
        <f t="shared" si="6"/>
        <v>892.8571428571428</v>
      </c>
      <c r="E22">
        <f t="shared" si="0"/>
        <v>13714.285714285714</v>
      </c>
      <c r="F22">
        <f>0</f>
        <v>0</v>
      </c>
      <c r="G22">
        <f t="shared" si="1"/>
        <v>934.2666666666667</v>
      </c>
      <c r="H22">
        <f t="shared" si="2"/>
        <v>800</v>
      </c>
      <c r="I22">
        <f t="shared" si="3"/>
        <v>135.6768457614885</v>
      </c>
      <c r="J22">
        <f t="shared" si="7"/>
        <v>47895.53533611279</v>
      </c>
    </row>
    <row r="23" spans="1:10" ht="12.75">
      <c r="A23">
        <v>19</v>
      </c>
      <c r="B23">
        <f t="shared" si="8"/>
        <v>1300</v>
      </c>
      <c r="C23">
        <f t="shared" si="5"/>
        <v>22477</v>
      </c>
      <c r="D23">
        <f t="shared" si="6"/>
        <v>928.5714285714284</v>
      </c>
      <c r="E23">
        <f t="shared" si="0"/>
        <v>14142.857142857141</v>
      </c>
      <c r="F23">
        <f>$Q$15</f>
        <v>3000</v>
      </c>
      <c r="G23">
        <f t="shared" si="1"/>
        <v>934.2666666666667</v>
      </c>
      <c r="H23">
        <f t="shared" si="2"/>
        <v>800</v>
      </c>
      <c r="I23">
        <f t="shared" si="3"/>
        <v>159.65178445370933</v>
      </c>
      <c r="J23">
        <f t="shared" si="7"/>
        <v>52583.63473961412</v>
      </c>
    </row>
    <row r="24" spans="1:10" ht="12.75">
      <c r="A24">
        <v>20</v>
      </c>
      <c r="B24">
        <f t="shared" si="8"/>
        <v>1350</v>
      </c>
      <c r="C24">
        <f t="shared" si="5"/>
        <v>23341.5</v>
      </c>
      <c r="D24">
        <f t="shared" si="6"/>
        <v>964.2857142857142</v>
      </c>
      <c r="E24">
        <f t="shared" si="0"/>
        <v>14571.42857142857</v>
      </c>
      <c r="F24">
        <f>0</f>
        <v>0</v>
      </c>
      <c r="G24">
        <f t="shared" si="1"/>
        <v>934.2666666666667</v>
      </c>
      <c r="H24">
        <f t="shared" si="2"/>
        <v>800</v>
      </c>
      <c r="I24">
        <f t="shared" si="3"/>
        <v>175.2787824653804</v>
      </c>
      <c r="J24">
        <f t="shared" si="7"/>
        <v>60759.00399826997</v>
      </c>
    </row>
    <row r="25" spans="1:10" ht="12.75">
      <c r="A25">
        <v>21</v>
      </c>
      <c r="B25">
        <f t="shared" si="8"/>
        <v>1400</v>
      </c>
      <c r="C25">
        <f t="shared" si="5"/>
        <v>24206</v>
      </c>
      <c r="D25">
        <f t="shared" si="6"/>
        <v>1000</v>
      </c>
      <c r="E25">
        <f t="shared" si="0"/>
        <v>15000</v>
      </c>
      <c r="F25">
        <f>0</f>
        <v>0</v>
      </c>
      <c r="G25">
        <f t="shared" si="1"/>
        <v>934.2666666666667</v>
      </c>
      <c r="H25">
        <f t="shared" si="2"/>
        <v>800</v>
      </c>
      <c r="I25">
        <f t="shared" si="3"/>
        <v>202.53001332756656</v>
      </c>
      <c r="J25">
        <f t="shared" si="7"/>
        <v>69433.26734493086</v>
      </c>
    </row>
    <row r="26" spans="1:10" ht="12.75">
      <c r="A26">
        <v>22</v>
      </c>
      <c r="B26">
        <f t="shared" si="8"/>
        <v>1450</v>
      </c>
      <c r="C26">
        <f t="shared" si="5"/>
        <v>25070.5</v>
      </c>
      <c r="D26">
        <f t="shared" si="6"/>
        <v>1035.7142857142858</v>
      </c>
      <c r="E26">
        <f t="shared" si="0"/>
        <v>15428.571428571428</v>
      </c>
      <c r="F26">
        <f>$Q$15</f>
        <v>3000</v>
      </c>
      <c r="G26">
        <f t="shared" si="1"/>
        <v>934.2666666666667</v>
      </c>
      <c r="H26">
        <f t="shared" si="2"/>
        <v>800</v>
      </c>
      <c r="I26">
        <f t="shared" si="3"/>
        <v>231.4442244831029</v>
      </c>
      <c r="J26">
        <f t="shared" si="7"/>
        <v>75608.08775989016</v>
      </c>
    </row>
    <row r="27" spans="1:10" ht="12.75">
      <c r="A27">
        <v>23</v>
      </c>
      <c r="B27">
        <f t="shared" si="8"/>
        <v>1500</v>
      </c>
      <c r="C27">
        <f t="shared" si="5"/>
        <v>25935</v>
      </c>
      <c r="D27">
        <f t="shared" si="6"/>
        <v>1071.4285714285713</v>
      </c>
      <c r="E27">
        <f t="shared" si="0"/>
        <v>15857.142857142857</v>
      </c>
      <c r="F27">
        <f>0</f>
        <v>0</v>
      </c>
      <c r="G27">
        <f t="shared" si="1"/>
        <v>934.2666666666667</v>
      </c>
      <c r="H27">
        <f t="shared" si="2"/>
        <v>800</v>
      </c>
      <c r="I27">
        <f t="shared" si="3"/>
        <v>252.02695919963386</v>
      </c>
      <c r="J27">
        <f t="shared" si="7"/>
        <v>85275.13376670884</v>
      </c>
    </row>
    <row r="28" spans="1:10" ht="12.75">
      <c r="A28">
        <v>24</v>
      </c>
      <c r="B28">
        <f t="shared" si="8"/>
        <v>1550</v>
      </c>
      <c r="C28">
        <f t="shared" si="5"/>
        <v>26799.5</v>
      </c>
      <c r="D28">
        <f t="shared" si="6"/>
        <v>1107.142857142857</v>
      </c>
      <c r="E28">
        <f t="shared" si="0"/>
        <v>16285.714285714284</v>
      </c>
      <c r="F28">
        <f>0</f>
        <v>0</v>
      </c>
      <c r="G28">
        <f t="shared" si="1"/>
        <v>934.2666666666667</v>
      </c>
      <c r="H28">
        <f t="shared" si="2"/>
        <v>800</v>
      </c>
      <c r="I28">
        <f t="shared" si="3"/>
        <v>284.2504458890295</v>
      </c>
      <c r="J28">
        <f t="shared" si="7"/>
        <v>95446.04611735977</v>
      </c>
    </row>
    <row r="29" spans="1:10" ht="12.75">
      <c r="A29">
        <v>25</v>
      </c>
      <c r="B29">
        <f>Q6</f>
        <v>1000</v>
      </c>
      <c r="C29">
        <f t="shared" si="5"/>
        <v>17290</v>
      </c>
      <c r="D29">
        <f t="shared" si="6"/>
        <v>714.2857142857143</v>
      </c>
      <c r="E29">
        <f t="shared" si="0"/>
        <v>11571.428571428572</v>
      </c>
      <c r="F29">
        <f>$Q$15</f>
        <v>3000</v>
      </c>
      <c r="G29">
        <f t="shared" si="1"/>
        <v>934.2666666666667</v>
      </c>
      <c r="H29">
        <f t="shared" si="2"/>
        <v>800</v>
      </c>
      <c r="I29">
        <f t="shared" si="3"/>
        <v>318.1534870578659</v>
      </c>
      <c r="J29">
        <f t="shared" si="7"/>
        <v>97462.7900806081</v>
      </c>
    </row>
    <row r="30" spans="1:10" ht="12.75">
      <c r="A30">
        <v>26</v>
      </c>
      <c r="B30">
        <f aca="true" t="shared" si="9" ref="B30:B40">B29+$Q$7</f>
        <v>1050</v>
      </c>
      <c r="C30">
        <f t="shared" si="5"/>
        <v>18154.5</v>
      </c>
      <c r="D30">
        <f t="shared" si="6"/>
        <v>750</v>
      </c>
      <c r="E30">
        <f t="shared" si="0"/>
        <v>12000</v>
      </c>
      <c r="F30">
        <f>0</f>
        <v>0</v>
      </c>
      <c r="G30">
        <f t="shared" si="1"/>
        <v>934.2666666666667</v>
      </c>
      <c r="H30">
        <f t="shared" si="2"/>
        <v>800</v>
      </c>
      <c r="I30">
        <f t="shared" si="3"/>
        <v>324.87596693536034</v>
      </c>
      <c r="J30">
        <f t="shared" si="7"/>
        <v>102957.8993808768</v>
      </c>
    </row>
    <row r="31" spans="1:10" ht="12.75">
      <c r="A31">
        <v>27</v>
      </c>
      <c r="B31">
        <f t="shared" si="9"/>
        <v>1100</v>
      </c>
      <c r="C31">
        <f t="shared" si="5"/>
        <v>19019</v>
      </c>
      <c r="D31">
        <f t="shared" si="6"/>
        <v>785.7142857142857</v>
      </c>
      <c r="E31">
        <f t="shared" si="0"/>
        <v>12428.571428571428</v>
      </c>
      <c r="F31">
        <f>0</f>
        <v>0</v>
      </c>
      <c r="G31">
        <f t="shared" si="1"/>
        <v>934.2666666666667</v>
      </c>
      <c r="H31">
        <f t="shared" si="2"/>
        <v>800</v>
      </c>
      <c r="I31">
        <f t="shared" si="3"/>
        <v>343.192997936256</v>
      </c>
      <c r="J31">
        <f t="shared" si="7"/>
        <v>108942.96856928927</v>
      </c>
    </row>
    <row r="32" spans="1:10" ht="12.75">
      <c r="A32">
        <v>28</v>
      </c>
      <c r="B32">
        <f t="shared" si="9"/>
        <v>1150</v>
      </c>
      <c r="C32">
        <f t="shared" si="5"/>
        <v>19883.5</v>
      </c>
      <c r="D32">
        <f t="shared" si="6"/>
        <v>821.4285714285713</v>
      </c>
      <c r="E32">
        <f t="shared" si="0"/>
        <v>12857.142857142857</v>
      </c>
      <c r="F32">
        <f>$Q$15</f>
        <v>3000</v>
      </c>
      <c r="G32">
        <f t="shared" si="1"/>
        <v>934.2666666666667</v>
      </c>
      <c r="H32">
        <f t="shared" si="2"/>
        <v>800</v>
      </c>
      <c r="I32">
        <f t="shared" si="3"/>
        <v>363.1432285642976</v>
      </c>
      <c r="J32">
        <f t="shared" si="7"/>
        <v>112419.63084547261</v>
      </c>
    </row>
    <row r="33" spans="1:10" ht="12.75">
      <c r="A33">
        <v>29</v>
      </c>
      <c r="B33">
        <f t="shared" si="9"/>
        <v>1200</v>
      </c>
      <c r="C33">
        <f t="shared" si="5"/>
        <v>20748</v>
      </c>
      <c r="D33">
        <f t="shared" si="6"/>
        <v>857.1428571428571</v>
      </c>
      <c r="E33">
        <f t="shared" si="0"/>
        <v>13285.714285714284</v>
      </c>
      <c r="F33">
        <f>0</f>
        <v>0</v>
      </c>
      <c r="G33">
        <f t="shared" si="1"/>
        <v>934.2666666666667</v>
      </c>
      <c r="H33">
        <f t="shared" si="2"/>
        <v>800</v>
      </c>
      <c r="I33">
        <f t="shared" si="3"/>
        <v>374.7321028182421</v>
      </c>
      <c r="J33">
        <f t="shared" si="7"/>
        <v>119379.52485305279</v>
      </c>
    </row>
    <row r="34" spans="1:10" ht="12.75">
      <c r="A34">
        <v>30</v>
      </c>
      <c r="B34">
        <f t="shared" si="9"/>
        <v>1250</v>
      </c>
      <c r="C34">
        <f t="shared" si="5"/>
        <v>21612.5</v>
      </c>
      <c r="D34">
        <f t="shared" si="6"/>
        <v>892.8571428571428</v>
      </c>
      <c r="E34">
        <f t="shared" si="0"/>
        <v>13714.285714285714</v>
      </c>
      <c r="F34">
        <f>0</f>
        <v>0</v>
      </c>
      <c r="G34">
        <f t="shared" si="1"/>
        <v>934.2666666666667</v>
      </c>
      <c r="H34">
        <f t="shared" si="2"/>
        <v>800</v>
      </c>
      <c r="I34">
        <f t="shared" si="3"/>
        <v>397.931749510176</v>
      </c>
      <c r="J34">
        <f t="shared" si="7"/>
        <v>126834.26136446773</v>
      </c>
    </row>
    <row r="35" spans="1:10" ht="12.75">
      <c r="A35">
        <v>31</v>
      </c>
      <c r="B35">
        <f t="shared" si="9"/>
        <v>1300</v>
      </c>
      <c r="C35">
        <f t="shared" si="5"/>
        <v>22477</v>
      </c>
      <c r="D35">
        <f t="shared" si="6"/>
        <v>928.5714285714284</v>
      </c>
      <c r="E35">
        <f t="shared" si="0"/>
        <v>14142.857142857141</v>
      </c>
      <c r="F35">
        <f>$Q$15</f>
        <v>3000</v>
      </c>
      <c r="G35">
        <f t="shared" si="1"/>
        <v>934.2666666666667</v>
      </c>
      <c r="H35">
        <f t="shared" si="2"/>
        <v>800</v>
      </c>
      <c r="I35">
        <f t="shared" si="3"/>
        <v>422.78087121489244</v>
      </c>
      <c r="J35">
        <f t="shared" si="7"/>
        <v>131785.48985473026</v>
      </c>
    </row>
    <row r="36" spans="1:10" ht="12.75">
      <c r="A36">
        <v>32</v>
      </c>
      <c r="B36">
        <f t="shared" si="9"/>
        <v>1350</v>
      </c>
      <c r="C36">
        <f t="shared" si="5"/>
        <v>23341.5</v>
      </c>
      <c r="D36">
        <f t="shared" si="6"/>
        <v>964.2857142857142</v>
      </c>
      <c r="E36">
        <f t="shared" si="0"/>
        <v>14571.42857142857</v>
      </c>
      <c r="F36">
        <f>0</f>
        <v>0</v>
      </c>
      <c r="G36">
        <f t="shared" si="1"/>
        <v>934.2666666666667</v>
      </c>
      <c r="H36">
        <f t="shared" si="2"/>
        <v>800</v>
      </c>
      <c r="I36">
        <f t="shared" si="3"/>
        <v>439.28496618243423</v>
      </c>
      <c r="J36">
        <f t="shared" si="7"/>
        <v>140224.86529710316</v>
      </c>
    </row>
    <row r="37" spans="1:10" ht="12.75">
      <c r="A37">
        <v>33</v>
      </c>
      <c r="B37">
        <f t="shared" si="9"/>
        <v>1400</v>
      </c>
      <c r="C37">
        <f t="shared" si="5"/>
        <v>24206</v>
      </c>
      <c r="D37">
        <f t="shared" si="6"/>
        <v>1000</v>
      </c>
      <c r="E37">
        <f t="shared" si="0"/>
        <v>15000</v>
      </c>
      <c r="F37">
        <f>0</f>
        <v>0</v>
      </c>
      <c r="G37">
        <f t="shared" si="1"/>
        <v>934.2666666666667</v>
      </c>
      <c r="H37">
        <f t="shared" si="2"/>
        <v>800</v>
      </c>
      <c r="I37">
        <f t="shared" si="3"/>
        <v>467.4162176570105</v>
      </c>
      <c r="J37">
        <f t="shared" si="7"/>
        <v>149164.0148480935</v>
      </c>
    </row>
    <row r="38" spans="1:10" ht="12.75">
      <c r="A38">
        <v>34</v>
      </c>
      <c r="B38">
        <f t="shared" si="9"/>
        <v>1450</v>
      </c>
      <c r="C38">
        <f t="shared" si="5"/>
        <v>25070.5</v>
      </c>
      <c r="D38">
        <f t="shared" si="6"/>
        <v>1035.7142857142858</v>
      </c>
      <c r="E38">
        <f t="shared" si="0"/>
        <v>15428.571428571428</v>
      </c>
      <c r="F38">
        <f>$Q$15</f>
        <v>3000</v>
      </c>
      <c r="G38">
        <f t="shared" si="1"/>
        <v>934.2666666666667</v>
      </c>
      <c r="H38">
        <f t="shared" si="2"/>
        <v>800</v>
      </c>
      <c r="I38">
        <f t="shared" si="3"/>
        <v>497.2133828269784</v>
      </c>
      <c r="J38">
        <f t="shared" si="7"/>
        <v>155604.60442139668</v>
      </c>
    </row>
    <row r="39" spans="1:10" ht="12.75">
      <c r="A39">
        <v>35</v>
      </c>
      <c r="B39">
        <f t="shared" si="9"/>
        <v>1500</v>
      </c>
      <c r="C39">
        <f t="shared" si="5"/>
        <v>25935</v>
      </c>
      <c r="D39">
        <f t="shared" si="6"/>
        <v>1071.4285714285713</v>
      </c>
      <c r="E39">
        <f t="shared" si="0"/>
        <v>15857.142857142857</v>
      </c>
      <c r="F39">
        <f>0</f>
        <v>0</v>
      </c>
      <c r="G39">
        <f t="shared" si="1"/>
        <v>934.2666666666667</v>
      </c>
      <c r="H39">
        <f t="shared" si="2"/>
        <v>800</v>
      </c>
      <c r="I39">
        <f t="shared" si="3"/>
        <v>518.682014737989</v>
      </c>
      <c r="J39">
        <f t="shared" si="7"/>
        <v>165538.3054837537</v>
      </c>
    </row>
    <row r="40" spans="1:10" ht="12.75">
      <c r="A40">
        <v>36</v>
      </c>
      <c r="B40">
        <f t="shared" si="9"/>
        <v>1550</v>
      </c>
      <c r="C40">
        <f t="shared" si="5"/>
        <v>26799.5</v>
      </c>
      <c r="D40">
        <f t="shared" si="6"/>
        <v>1107.142857142857</v>
      </c>
      <c r="E40">
        <f t="shared" si="0"/>
        <v>16285.714285714284</v>
      </c>
      <c r="F40">
        <f>0</f>
        <v>0</v>
      </c>
      <c r="G40">
        <f t="shared" si="1"/>
        <v>934.2666666666667</v>
      </c>
      <c r="H40">
        <f t="shared" si="2"/>
        <v>800</v>
      </c>
      <c r="I40">
        <f t="shared" si="3"/>
        <v>551.7943516125124</v>
      </c>
      <c r="J40">
        <f t="shared" si="7"/>
        <v>175976.76174012813</v>
      </c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W40"/>
  <sheetViews>
    <sheetView zoomScale="150" zoomScaleNormal="150" workbookViewId="0" topLeftCell="Q1">
      <selection activeCell="T4" sqref="T4"/>
    </sheetView>
  </sheetViews>
  <sheetFormatPr defaultColWidth="9.140625" defaultRowHeight="12.75"/>
  <cols>
    <col min="10" max="10" width="11.7109375" style="23" bestFit="1" customWidth="1"/>
    <col min="16" max="16" width="24.28125" style="0" bestFit="1" customWidth="1"/>
    <col min="18" max="18" width="3.28125" style="0" customWidth="1"/>
    <col min="19" max="19" width="19.140625" style="0" bestFit="1" customWidth="1"/>
    <col min="21" max="21" width="2.7109375" style="0" customWidth="1"/>
    <col min="22" max="22" width="12.28125" style="0" bestFit="1" customWidth="1"/>
  </cols>
  <sheetData>
    <row r="1" spans="1:10" ht="12.75">
      <c r="A1" s="6"/>
      <c r="B1" s="6"/>
      <c r="C1" s="42" t="s">
        <v>26</v>
      </c>
      <c r="D1" s="43"/>
      <c r="E1" s="39" t="s">
        <v>30</v>
      </c>
      <c r="F1" s="40"/>
      <c r="G1" s="40"/>
      <c r="H1" s="41"/>
      <c r="I1" s="6"/>
      <c r="J1" s="21"/>
    </row>
    <row r="2" spans="1:22" ht="12.75">
      <c r="A2" s="7" t="s">
        <v>24</v>
      </c>
      <c r="B2" s="7" t="s">
        <v>25</v>
      </c>
      <c r="C2" s="5" t="s">
        <v>39</v>
      </c>
      <c r="D2" s="5" t="s">
        <v>40</v>
      </c>
      <c r="E2" s="8" t="s">
        <v>27</v>
      </c>
      <c r="F2" s="8" t="s">
        <v>9</v>
      </c>
      <c r="G2" s="8" t="s">
        <v>28</v>
      </c>
      <c r="H2" s="8" t="s">
        <v>29</v>
      </c>
      <c r="I2" s="7" t="s">
        <v>31</v>
      </c>
      <c r="J2" s="22" t="s">
        <v>32</v>
      </c>
      <c r="P2" t="s">
        <v>0</v>
      </c>
      <c r="S2" t="s">
        <v>12</v>
      </c>
      <c r="V2" t="s">
        <v>33</v>
      </c>
    </row>
    <row r="3" ht="12.75">
      <c r="J3" s="23">
        <f>Q4-Q5</f>
        <v>6000</v>
      </c>
    </row>
    <row r="4" spans="1:23" ht="12.75">
      <c r="A4">
        <v>0</v>
      </c>
      <c r="E4">
        <f>Q6*Q9</f>
        <v>60000</v>
      </c>
      <c r="J4" s="23">
        <f>J3-E4</f>
        <v>-54000</v>
      </c>
      <c r="P4" t="s">
        <v>1</v>
      </c>
      <c r="Q4" s="1">
        <f>Input!B2</f>
        <v>10000</v>
      </c>
      <c r="S4" t="s">
        <v>13</v>
      </c>
      <c r="T4" s="3">
        <v>4.49</v>
      </c>
      <c r="V4" t="s">
        <v>34</v>
      </c>
      <c r="W4" s="9">
        <f>J16</f>
        <v>52402.59564635074</v>
      </c>
    </row>
    <row r="5" spans="1:17" ht="12.75">
      <c r="A5">
        <v>1</v>
      </c>
      <c r="B5">
        <f>$Q$6</f>
        <v>1000</v>
      </c>
      <c r="C5">
        <f>B5*$T$4*$Q$13</f>
        <v>19456.666666666664</v>
      </c>
      <c r="D5">
        <f aca="true" t="shared" si="0" ref="D5:D40">B5*$Q$11*$Q$21</f>
        <v>714.2857142857143</v>
      </c>
      <c r="E5">
        <f aca="true" t="shared" si="1" ref="E5:E40">$Q$7*$Q$9+B5*$Q$11*$Q$9</f>
        <v>11571.428571428572</v>
      </c>
      <c r="F5">
        <f>$Q$15</f>
        <v>3000</v>
      </c>
      <c r="G5">
        <f aca="true" t="shared" si="2" ref="G5:G40">$T$14</f>
        <v>934.2666666666667</v>
      </c>
      <c r="H5">
        <f aca="true" t="shared" si="3" ref="H5:H40">$T$16</f>
        <v>800</v>
      </c>
      <c r="I5">
        <f aca="true" t="shared" si="4" ref="I5:I40">IF(J4&lt;0,J4*$Q$17,J4*$T$19)</f>
        <v>-540</v>
      </c>
      <c r="J5" s="23">
        <f aca="true" t="shared" si="5" ref="J5:J40">J4+C5+D5-E5-F5-G5-H5+I5</f>
        <v>-50674.74285714286</v>
      </c>
      <c r="P5" t="s">
        <v>2</v>
      </c>
      <c r="Q5" s="1">
        <f>Input!B3</f>
        <v>4000</v>
      </c>
    </row>
    <row r="6" spans="1:23" ht="12.75">
      <c r="A6">
        <v>2</v>
      </c>
      <c r="B6">
        <f aca="true" t="shared" si="6" ref="B6:B16">B5+$Q$7</f>
        <v>1050</v>
      </c>
      <c r="C6">
        <f aca="true" t="shared" si="7" ref="C6:C40">B6*$Q$13*$T$4</f>
        <v>20429.5</v>
      </c>
      <c r="D6">
        <f t="shared" si="0"/>
        <v>750</v>
      </c>
      <c r="E6">
        <f t="shared" si="1"/>
        <v>12000</v>
      </c>
      <c r="F6">
        <f>0</f>
        <v>0</v>
      </c>
      <c r="G6">
        <f t="shared" si="2"/>
        <v>934.2666666666667</v>
      </c>
      <c r="H6">
        <f t="shared" si="3"/>
        <v>800</v>
      </c>
      <c r="I6">
        <f t="shared" si="4"/>
        <v>-506.7474285714286</v>
      </c>
      <c r="J6" s="23">
        <f t="shared" si="5"/>
        <v>-43736.25695238096</v>
      </c>
      <c r="P6" t="s">
        <v>3</v>
      </c>
      <c r="Q6" s="1">
        <f>Input!B4</f>
        <v>1000</v>
      </c>
      <c r="S6" t="s">
        <v>19</v>
      </c>
      <c r="T6">
        <f>(10*5+12*2)*Q13</f>
        <v>320.66666666666663</v>
      </c>
      <c r="V6" t="s">
        <v>35</v>
      </c>
      <c r="W6" s="9">
        <f>J28</f>
        <v>164891.70105015088</v>
      </c>
    </row>
    <row r="7" spans="1:20" ht="12.75">
      <c r="A7">
        <v>3</v>
      </c>
      <c r="B7">
        <f t="shared" si="6"/>
        <v>1100</v>
      </c>
      <c r="C7">
        <f t="shared" si="7"/>
        <v>21402.333333333332</v>
      </c>
      <c r="D7">
        <f t="shared" si="0"/>
        <v>785.7142857142857</v>
      </c>
      <c r="E7">
        <f t="shared" si="1"/>
        <v>12428.571428571428</v>
      </c>
      <c r="F7">
        <f>0</f>
        <v>0</v>
      </c>
      <c r="G7">
        <f t="shared" si="2"/>
        <v>934.2666666666667</v>
      </c>
      <c r="H7">
        <f t="shared" si="3"/>
        <v>800</v>
      </c>
      <c r="I7">
        <f t="shared" si="4"/>
        <v>-437.3625695238096</v>
      </c>
      <c r="J7" s="23">
        <f t="shared" si="5"/>
        <v>-36148.409998095245</v>
      </c>
      <c r="P7" t="s">
        <v>4</v>
      </c>
      <c r="Q7" s="1">
        <f>Input!B5</f>
        <v>50</v>
      </c>
      <c r="S7" t="s">
        <v>15</v>
      </c>
      <c r="T7">
        <f>Input!E5</f>
        <v>0</v>
      </c>
    </row>
    <row r="8" spans="1:23" ht="12.75">
      <c r="A8">
        <v>4</v>
      </c>
      <c r="B8">
        <f t="shared" si="6"/>
        <v>1150</v>
      </c>
      <c r="C8">
        <f t="shared" si="7"/>
        <v>22375.166666666668</v>
      </c>
      <c r="D8">
        <f t="shared" si="0"/>
        <v>821.4285714285713</v>
      </c>
      <c r="E8">
        <f t="shared" si="1"/>
        <v>12857.142857142857</v>
      </c>
      <c r="F8">
        <f>$Q$15</f>
        <v>3000</v>
      </c>
      <c r="G8">
        <f t="shared" si="2"/>
        <v>934.2666666666667</v>
      </c>
      <c r="H8">
        <f t="shared" si="3"/>
        <v>800</v>
      </c>
      <c r="I8">
        <f t="shared" si="4"/>
        <v>-361.48409998095246</v>
      </c>
      <c r="J8" s="23">
        <f t="shared" si="5"/>
        <v>-30904.708383790483</v>
      </c>
      <c r="S8" t="s">
        <v>14</v>
      </c>
      <c r="T8">
        <f>8*7*Q13</f>
        <v>242.66666666666666</v>
      </c>
      <c r="V8" t="s">
        <v>37</v>
      </c>
      <c r="W8" s="9">
        <f>J40</f>
        <v>281963.7861697686</v>
      </c>
    </row>
    <row r="9" spans="1:17" ht="12.75">
      <c r="A9">
        <v>5</v>
      </c>
      <c r="B9">
        <f t="shared" si="6"/>
        <v>1200</v>
      </c>
      <c r="C9">
        <f t="shared" si="7"/>
        <v>23348</v>
      </c>
      <c r="D9">
        <f t="shared" si="0"/>
        <v>857.1428571428571</v>
      </c>
      <c r="E9">
        <f t="shared" si="1"/>
        <v>13285.714285714284</v>
      </c>
      <c r="F9">
        <f>0</f>
        <v>0</v>
      </c>
      <c r="G9">
        <f t="shared" si="2"/>
        <v>934.2666666666667</v>
      </c>
      <c r="H9">
        <f t="shared" si="3"/>
        <v>800</v>
      </c>
      <c r="I9">
        <f t="shared" si="4"/>
        <v>-309.04708383790484</v>
      </c>
      <c r="J9" s="23">
        <f t="shared" si="5"/>
        <v>-22028.59356286648</v>
      </c>
      <c r="P9" t="s">
        <v>5</v>
      </c>
      <c r="Q9" s="1">
        <f>Input!B6</f>
        <v>60</v>
      </c>
    </row>
    <row r="10" spans="1:22" ht="12.75">
      <c r="A10">
        <v>6</v>
      </c>
      <c r="B10">
        <f t="shared" si="6"/>
        <v>1250</v>
      </c>
      <c r="C10">
        <f t="shared" si="7"/>
        <v>24320.833333333332</v>
      </c>
      <c r="D10">
        <f t="shared" si="0"/>
        <v>892.8571428571428</v>
      </c>
      <c r="E10">
        <f t="shared" si="1"/>
        <v>13714.285714285714</v>
      </c>
      <c r="F10">
        <f>0</f>
        <v>0</v>
      </c>
      <c r="G10">
        <f t="shared" si="2"/>
        <v>934.2666666666667</v>
      </c>
      <c r="H10">
        <f t="shared" si="3"/>
        <v>800</v>
      </c>
      <c r="I10">
        <f t="shared" si="4"/>
        <v>-220.28593562866482</v>
      </c>
      <c r="J10" s="23">
        <f t="shared" si="5"/>
        <v>-12483.74140325705</v>
      </c>
      <c r="P10" t="s">
        <v>6</v>
      </c>
      <c r="Q10" s="1">
        <v>7</v>
      </c>
      <c r="S10" t="s">
        <v>16</v>
      </c>
      <c r="T10">
        <f>T6*T7-T8</f>
        <v>-242.66666666666666</v>
      </c>
      <c r="V10">
        <f>T6-T8</f>
        <v>77.99999999999997</v>
      </c>
    </row>
    <row r="11" spans="1:17" ht="12.75">
      <c r="A11">
        <v>7</v>
      </c>
      <c r="B11">
        <f t="shared" si="6"/>
        <v>1300</v>
      </c>
      <c r="C11">
        <f t="shared" si="7"/>
        <v>25293.666666666668</v>
      </c>
      <c r="D11">
        <f t="shared" si="0"/>
        <v>928.5714285714284</v>
      </c>
      <c r="E11">
        <f t="shared" si="1"/>
        <v>14142.857142857141</v>
      </c>
      <c r="F11">
        <f>$Q$15</f>
        <v>3000</v>
      </c>
      <c r="G11">
        <f t="shared" si="2"/>
        <v>934.2666666666667</v>
      </c>
      <c r="H11">
        <f t="shared" si="3"/>
        <v>800</v>
      </c>
      <c r="I11">
        <f t="shared" si="4"/>
        <v>-124.8374140325705</v>
      </c>
      <c r="J11" s="23">
        <f t="shared" si="5"/>
        <v>-5263.464531575331</v>
      </c>
      <c r="P11" t="s">
        <v>7</v>
      </c>
      <c r="Q11">
        <f>1/Q10</f>
        <v>0.14285714285714285</v>
      </c>
    </row>
    <row r="12" spans="1:20" ht="12.75">
      <c r="A12">
        <v>8</v>
      </c>
      <c r="B12">
        <f t="shared" si="6"/>
        <v>1350</v>
      </c>
      <c r="C12">
        <f t="shared" si="7"/>
        <v>26266.5</v>
      </c>
      <c r="D12">
        <f t="shared" si="0"/>
        <v>964.2857142857142</v>
      </c>
      <c r="E12">
        <f t="shared" si="1"/>
        <v>14571.42857142857</v>
      </c>
      <c r="F12">
        <f>0</f>
        <v>0</v>
      </c>
      <c r="G12">
        <f t="shared" si="2"/>
        <v>934.2666666666667</v>
      </c>
      <c r="H12">
        <f t="shared" si="3"/>
        <v>800</v>
      </c>
      <c r="I12">
        <f t="shared" si="4"/>
        <v>-52.63464531575332</v>
      </c>
      <c r="J12" s="23">
        <f t="shared" si="5"/>
        <v>5608.991299299394</v>
      </c>
      <c r="S12" t="s">
        <v>17</v>
      </c>
      <c r="T12">
        <f>Input!E10</f>
        <v>5.15</v>
      </c>
    </row>
    <row r="13" spans="1:20" ht="12.75">
      <c r="A13">
        <v>9</v>
      </c>
      <c r="B13">
        <f t="shared" si="6"/>
        <v>1400</v>
      </c>
      <c r="C13">
        <f t="shared" si="7"/>
        <v>27239.333333333332</v>
      </c>
      <c r="D13">
        <f t="shared" si="0"/>
        <v>1000</v>
      </c>
      <c r="E13">
        <f t="shared" si="1"/>
        <v>15000</v>
      </c>
      <c r="F13">
        <f>0</f>
        <v>0</v>
      </c>
      <c r="G13">
        <f t="shared" si="2"/>
        <v>934.2666666666667</v>
      </c>
      <c r="H13">
        <f t="shared" si="3"/>
        <v>800</v>
      </c>
      <c r="I13">
        <f t="shared" si="4"/>
        <v>18.696637664331316</v>
      </c>
      <c r="J13" s="23">
        <f t="shared" si="5"/>
        <v>17132.754603630394</v>
      </c>
      <c r="P13" t="s">
        <v>8</v>
      </c>
      <c r="Q13" s="1">
        <f>52/12</f>
        <v>4.333333333333333</v>
      </c>
      <c r="S13" t="s">
        <v>38</v>
      </c>
      <c r="T13" s="3">
        <f>Input!E11</f>
        <v>9</v>
      </c>
    </row>
    <row r="14" spans="1:20" ht="12.75">
      <c r="A14">
        <v>10</v>
      </c>
      <c r="B14">
        <f t="shared" si="6"/>
        <v>1450</v>
      </c>
      <c r="C14">
        <f t="shared" si="7"/>
        <v>28212.166666666668</v>
      </c>
      <c r="D14">
        <f t="shared" si="0"/>
        <v>1035.7142857142858</v>
      </c>
      <c r="E14">
        <f t="shared" si="1"/>
        <v>15428.571428571428</v>
      </c>
      <c r="F14">
        <f>$Q$15</f>
        <v>3000</v>
      </c>
      <c r="G14">
        <f t="shared" si="2"/>
        <v>934.2666666666667</v>
      </c>
      <c r="H14">
        <f t="shared" si="3"/>
        <v>800</v>
      </c>
      <c r="I14">
        <f t="shared" si="4"/>
        <v>57.109182012101314</v>
      </c>
      <c r="J14" s="23">
        <f t="shared" si="5"/>
        <v>26274.90664278535</v>
      </c>
      <c r="S14" t="s">
        <v>18</v>
      </c>
      <c r="T14" s="3">
        <f>T10*T12+T8*T13</f>
        <v>934.2666666666667</v>
      </c>
    </row>
    <row r="15" spans="1:17" ht="12.75">
      <c r="A15">
        <v>11</v>
      </c>
      <c r="B15">
        <f t="shared" si="6"/>
        <v>1500</v>
      </c>
      <c r="C15">
        <f t="shared" si="7"/>
        <v>29185</v>
      </c>
      <c r="D15">
        <f t="shared" si="0"/>
        <v>1071.4285714285713</v>
      </c>
      <c r="E15">
        <f t="shared" si="1"/>
        <v>15857.142857142857</v>
      </c>
      <c r="F15">
        <f>0</f>
        <v>0</v>
      </c>
      <c r="G15">
        <f t="shared" si="2"/>
        <v>934.2666666666667</v>
      </c>
      <c r="H15">
        <f t="shared" si="3"/>
        <v>800</v>
      </c>
      <c r="I15">
        <f t="shared" si="4"/>
        <v>87.58302214261784</v>
      </c>
      <c r="J15" s="23">
        <f t="shared" si="5"/>
        <v>39027.508712547016</v>
      </c>
      <c r="P15" t="s">
        <v>10</v>
      </c>
      <c r="Q15" s="1">
        <f>Input!B13</f>
        <v>3000</v>
      </c>
    </row>
    <row r="16" spans="1:20" ht="12.75">
      <c r="A16">
        <v>12</v>
      </c>
      <c r="B16">
        <f t="shared" si="6"/>
        <v>1550</v>
      </c>
      <c r="C16">
        <f t="shared" si="7"/>
        <v>30157.833333333332</v>
      </c>
      <c r="D16">
        <f t="shared" si="0"/>
        <v>1107.142857142857</v>
      </c>
      <c r="E16">
        <f t="shared" si="1"/>
        <v>16285.714285714284</v>
      </c>
      <c r="F16">
        <f>0</f>
        <v>0</v>
      </c>
      <c r="G16">
        <f t="shared" si="2"/>
        <v>934.2666666666667</v>
      </c>
      <c r="H16">
        <f t="shared" si="3"/>
        <v>800</v>
      </c>
      <c r="I16">
        <f t="shared" si="4"/>
        <v>130.09169570849005</v>
      </c>
      <c r="J16" s="23">
        <f t="shared" si="5"/>
        <v>52402.59564635074</v>
      </c>
      <c r="P16" t="s">
        <v>11</v>
      </c>
      <c r="Q16" s="2">
        <f>Input!B14</f>
        <v>0.12</v>
      </c>
      <c r="S16" t="s">
        <v>20</v>
      </c>
      <c r="T16" s="3">
        <f>Input!B9</f>
        <v>800</v>
      </c>
    </row>
    <row r="17" spans="1:17" ht="12.75">
      <c r="A17">
        <v>13</v>
      </c>
      <c r="B17">
        <f>Q6</f>
        <v>1000</v>
      </c>
      <c r="C17">
        <f t="shared" si="7"/>
        <v>19456.666666666668</v>
      </c>
      <c r="D17">
        <f t="shared" si="0"/>
        <v>714.2857142857143</v>
      </c>
      <c r="E17">
        <f t="shared" si="1"/>
        <v>11571.428571428572</v>
      </c>
      <c r="F17">
        <f>$Q$15</f>
        <v>3000</v>
      </c>
      <c r="G17">
        <f t="shared" si="2"/>
        <v>934.2666666666667</v>
      </c>
      <c r="H17">
        <f t="shared" si="3"/>
        <v>800</v>
      </c>
      <c r="I17">
        <f t="shared" si="4"/>
        <v>174.67531882116913</v>
      </c>
      <c r="J17" s="23">
        <f t="shared" si="5"/>
        <v>56442.52810802904</v>
      </c>
      <c r="P17" t="s">
        <v>22</v>
      </c>
      <c r="Q17" s="10">
        <f>Q16/12</f>
        <v>0.01</v>
      </c>
    </row>
    <row r="18" spans="1:20" ht="12.75">
      <c r="A18">
        <v>14</v>
      </c>
      <c r="B18">
        <f aca="true" t="shared" si="8" ref="B18:B28">B17+$Q$7</f>
        <v>1050</v>
      </c>
      <c r="C18">
        <f t="shared" si="7"/>
        <v>20429.5</v>
      </c>
      <c r="D18">
        <f t="shared" si="0"/>
        <v>750</v>
      </c>
      <c r="E18">
        <f t="shared" si="1"/>
        <v>12000</v>
      </c>
      <c r="F18">
        <f>0</f>
        <v>0</v>
      </c>
      <c r="G18">
        <f t="shared" si="2"/>
        <v>934.2666666666667</v>
      </c>
      <c r="H18">
        <f t="shared" si="3"/>
        <v>800</v>
      </c>
      <c r="I18">
        <f t="shared" si="4"/>
        <v>188.1417603600968</v>
      </c>
      <c r="J18" s="23">
        <f t="shared" si="5"/>
        <v>64075.903201722474</v>
      </c>
      <c r="S18" t="s">
        <v>21</v>
      </c>
      <c r="T18" s="4">
        <f>Input!E16</f>
        <v>0.04</v>
      </c>
    </row>
    <row r="19" spans="1:20" ht="12.75">
      <c r="A19">
        <v>15</v>
      </c>
      <c r="B19">
        <f t="shared" si="8"/>
        <v>1100</v>
      </c>
      <c r="C19">
        <f t="shared" si="7"/>
        <v>21402.333333333332</v>
      </c>
      <c r="D19">
        <f t="shared" si="0"/>
        <v>785.7142857142857</v>
      </c>
      <c r="E19">
        <f t="shared" si="1"/>
        <v>12428.571428571428</v>
      </c>
      <c r="F19">
        <f>0</f>
        <v>0</v>
      </c>
      <c r="G19">
        <f t="shared" si="2"/>
        <v>934.2666666666667</v>
      </c>
      <c r="H19">
        <f t="shared" si="3"/>
        <v>800</v>
      </c>
      <c r="I19">
        <f t="shared" si="4"/>
        <v>213.5863440057416</v>
      </c>
      <c r="J19" s="23">
        <f t="shared" si="5"/>
        <v>72314.69906953775</v>
      </c>
      <c r="S19" t="s">
        <v>23</v>
      </c>
      <c r="T19" s="11">
        <f>T18/12</f>
        <v>0.0033333333333333335</v>
      </c>
    </row>
    <row r="20" spans="1:10" ht="12.75">
      <c r="A20">
        <v>16</v>
      </c>
      <c r="B20">
        <f t="shared" si="8"/>
        <v>1150</v>
      </c>
      <c r="C20">
        <f t="shared" si="7"/>
        <v>22375.166666666668</v>
      </c>
      <c r="D20">
        <f t="shared" si="0"/>
        <v>821.4285714285713</v>
      </c>
      <c r="E20">
        <f t="shared" si="1"/>
        <v>12857.142857142857</v>
      </c>
      <c r="F20">
        <f>$Q$15</f>
        <v>3000</v>
      </c>
      <c r="G20">
        <f t="shared" si="2"/>
        <v>934.2666666666667</v>
      </c>
      <c r="H20">
        <f t="shared" si="3"/>
        <v>800</v>
      </c>
      <c r="I20">
        <f t="shared" si="4"/>
        <v>241.04899689845917</v>
      </c>
      <c r="J20" s="23">
        <f t="shared" si="5"/>
        <v>78160.93378072193</v>
      </c>
    </row>
    <row r="21" spans="1:17" ht="12.75">
      <c r="A21">
        <v>17</v>
      </c>
      <c r="B21">
        <f t="shared" si="8"/>
        <v>1200</v>
      </c>
      <c r="C21">
        <f t="shared" si="7"/>
        <v>23348</v>
      </c>
      <c r="D21">
        <f t="shared" si="0"/>
        <v>857.1428571428571</v>
      </c>
      <c r="E21">
        <f t="shared" si="1"/>
        <v>13285.714285714284</v>
      </c>
      <c r="F21">
        <f>0</f>
        <v>0</v>
      </c>
      <c r="G21">
        <f t="shared" si="2"/>
        <v>934.2666666666667</v>
      </c>
      <c r="H21">
        <f t="shared" si="3"/>
        <v>800</v>
      </c>
      <c r="I21">
        <f t="shared" si="4"/>
        <v>260.5364459357398</v>
      </c>
      <c r="J21" s="23">
        <f t="shared" si="5"/>
        <v>87606.63213141957</v>
      </c>
      <c r="P21" t="s">
        <v>36</v>
      </c>
      <c r="Q21" s="1">
        <v>5</v>
      </c>
    </row>
    <row r="22" spans="1:10" ht="12.75">
      <c r="A22">
        <v>18</v>
      </c>
      <c r="B22">
        <f t="shared" si="8"/>
        <v>1250</v>
      </c>
      <c r="C22">
        <f t="shared" si="7"/>
        <v>24320.833333333332</v>
      </c>
      <c r="D22">
        <f t="shared" si="0"/>
        <v>892.8571428571428</v>
      </c>
      <c r="E22">
        <f t="shared" si="1"/>
        <v>13714.285714285714</v>
      </c>
      <c r="F22">
        <f>0</f>
        <v>0</v>
      </c>
      <c r="G22">
        <f t="shared" si="2"/>
        <v>934.2666666666667</v>
      </c>
      <c r="H22">
        <f t="shared" si="3"/>
        <v>800</v>
      </c>
      <c r="I22">
        <f t="shared" si="4"/>
        <v>292.0221071047319</v>
      </c>
      <c r="J22" s="23">
        <f t="shared" si="5"/>
        <v>97663.7923337624</v>
      </c>
    </row>
    <row r="23" spans="1:10" ht="12.75">
      <c r="A23">
        <v>19</v>
      </c>
      <c r="B23">
        <f t="shared" si="8"/>
        <v>1300</v>
      </c>
      <c r="C23">
        <f t="shared" si="7"/>
        <v>25293.666666666668</v>
      </c>
      <c r="D23">
        <f t="shared" si="0"/>
        <v>928.5714285714284</v>
      </c>
      <c r="E23">
        <f t="shared" si="1"/>
        <v>14142.857142857141</v>
      </c>
      <c r="F23">
        <f>$Q$15</f>
        <v>3000</v>
      </c>
      <c r="G23">
        <f t="shared" si="2"/>
        <v>934.2666666666667</v>
      </c>
      <c r="H23">
        <f t="shared" si="3"/>
        <v>800</v>
      </c>
      <c r="I23">
        <f t="shared" si="4"/>
        <v>325.54597444587466</v>
      </c>
      <c r="J23" s="23">
        <f t="shared" si="5"/>
        <v>105334.45259392257</v>
      </c>
    </row>
    <row r="24" spans="1:10" ht="12.75">
      <c r="A24">
        <v>20</v>
      </c>
      <c r="B24">
        <f t="shared" si="8"/>
        <v>1350</v>
      </c>
      <c r="C24">
        <f t="shared" si="7"/>
        <v>26266.5</v>
      </c>
      <c r="D24">
        <f t="shared" si="0"/>
        <v>964.2857142857142</v>
      </c>
      <c r="E24">
        <f t="shared" si="1"/>
        <v>14571.42857142857</v>
      </c>
      <c r="F24">
        <f>0</f>
        <v>0</v>
      </c>
      <c r="G24">
        <f t="shared" si="2"/>
        <v>934.2666666666667</v>
      </c>
      <c r="H24">
        <f t="shared" si="3"/>
        <v>800</v>
      </c>
      <c r="I24">
        <f t="shared" si="4"/>
        <v>351.1148419797419</v>
      </c>
      <c r="J24" s="23">
        <f t="shared" si="5"/>
        <v>116610.65791209278</v>
      </c>
    </row>
    <row r="25" spans="1:10" ht="12.75">
      <c r="A25">
        <v>21</v>
      </c>
      <c r="B25">
        <f t="shared" si="8"/>
        <v>1400</v>
      </c>
      <c r="C25">
        <f t="shared" si="7"/>
        <v>27239.333333333332</v>
      </c>
      <c r="D25">
        <f t="shared" si="0"/>
        <v>1000</v>
      </c>
      <c r="E25">
        <f t="shared" si="1"/>
        <v>15000</v>
      </c>
      <c r="F25">
        <f>0</f>
        <v>0</v>
      </c>
      <c r="G25">
        <f t="shared" si="2"/>
        <v>934.2666666666667</v>
      </c>
      <c r="H25">
        <f t="shared" si="3"/>
        <v>800</v>
      </c>
      <c r="I25">
        <f t="shared" si="4"/>
        <v>388.7021930403093</v>
      </c>
      <c r="J25" s="23">
        <f t="shared" si="5"/>
        <v>128504.42677179977</v>
      </c>
    </row>
    <row r="26" spans="1:10" ht="12.75">
      <c r="A26">
        <v>22</v>
      </c>
      <c r="B26">
        <f t="shared" si="8"/>
        <v>1450</v>
      </c>
      <c r="C26">
        <f t="shared" si="7"/>
        <v>28212.166666666668</v>
      </c>
      <c r="D26">
        <f t="shared" si="0"/>
        <v>1035.7142857142858</v>
      </c>
      <c r="E26">
        <f t="shared" si="1"/>
        <v>15428.571428571428</v>
      </c>
      <c r="F26">
        <f>$Q$15</f>
        <v>3000</v>
      </c>
      <c r="G26">
        <f t="shared" si="2"/>
        <v>934.2666666666667</v>
      </c>
      <c r="H26">
        <f t="shared" si="3"/>
        <v>800</v>
      </c>
      <c r="I26">
        <f t="shared" si="4"/>
        <v>428.3480892393326</v>
      </c>
      <c r="J26" s="23">
        <f t="shared" si="5"/>
        <v>138017.81771818196</v>
      </c>
    </row>
    <row r="27" spans="1:10" ht="12.75">
      <c r="A27">
        <v>23</v>
      </c>
      <c r="B27">
        <f t="shared" si="8"/>
        <v>1500</v>
      </c>
      <c r="C27">
        <f t="shared" si="7"/>
        <v>29185</v>
      </c>
      <c r="D27">
        <f t="shared" si="0"/>
        <v>1071.4285714285713</v>
      </c>
      <c r="E27">
        <f t="shared" si="1"/>
        <v>15857.142857142857</v>
      </c>
      <c r="F27">
        <f>0</f>
        <v>0</v>
      </c>
      <c r="G27">
        <f t="shared" si="2"/>
        <v>934.2666666666667</v>
      </c>
      <c r="H27">
        <f t="shared" si="3"/>
        <v>800</v>
      </c>
      <c r="I27">
        <f t="shared" si="4"/>
        <v>460.0593923939399</v>
      </c>
      <c r="J27" s="23">
        <f t="shared" si="5"/>
        <v>151142.89615819496</v>
      </c>
    </row>
    <row r="28" spans="1:10" ht="12.75">
      <c r="A28">
        <v>24</v>
      </c>
      <c r="B28">
        <f t="shared" si="8"/>
        <v>1550</v>
      </c>
      <c r="C28">
        <f t="shared" si="7"/>
        <v>30157.833333333332</v>
      </c>
      <c r="D28">
        <f t="shared" si="0"/>
        <v>1107.142857142857</v>
      </c>
      <c r="E28">
        <f t="shared" si="1"/>
        <v>16285.714285714284</v>
      </c>
      <c r="F28">
        <f>0</f>
        <v>0</v>
      </c>
      <c r="G28">
        <f t="shared" si="2"/>
        <v>934.2666666666667</v>
      </c>
      <c r="H28">
        <f t="shared" si="3"/>
        <v>800</v>
      </c>
      <c r="I28">
        <f t="shared" si="4"/>
        <v>503.80965386064986</v>
      </c>
      <c r="J28" s="23">
        <f t="shared" si="5"/>
        <v>164891.70105015088</v>
      </c>
    </row>
    <row r="29" spans="1:10" ht="12.75">
      <c r="A29">
        <v>25</v>
      </c>
      <c r="B29">
        <f>Q6</f>
        <v>1000</v>
      </c>
      <c r="C29">
        <f t="shared" si="7"/>
        <v>19456.666666666668</v>
      </c>
      <c r="D29">
        <f t="shared" si="0"/>
        <v>714.2857142857143</v>
      </c>
      <c r="E29">
        <f t="shared" si="1"/>
        <v>11571.428571428572</v>
      </c>
      <c r="F29">
        <f>$Q$15</f>
        <v>3000</v>
      </c>
      <c r="G29">
        <f t="shared" si="2"/>
        <v>934.2666666666667</v>
      </c>
      <c r="H29">
        <f t="shared" si="3"/>
        <v>800</v>
      </c>
      <c r="I29">
        <f t="shared" si="4"/>
        <v>549.639003500503</v>
      </c>
      <c r="J29" s="23">
        <f t="shared" si="5"/>
        <v>169306.59719650852</v>
      </c>
    </row>
    <row r="30" spans="1:10" ht="12.75">
      <c r="A30">
        <v>26</v>
      </c>
      <c r="B30">
        <f aca="true" t="shared" si="9" ref="B30:B40">B29+$Q$7</f>
        <v>1050</v>
      </c>
      <c r="C30">
        <f t="shared" si="7"/>
        <v>20429.5</v>
      </c>
      <c r="D30">
        <f t="shared" si="0"/>
        <v>750</v>
      </c>
      <c r="E30">
        <f t="shared" si="1"/>
        <v>12000</v>
      </c>
      <c r="F30">
        <f>0</f>
        <v>0</v>
      </c>
      <c r="G30">
        <f t="shared" si="2"/>
        <v>934.2666666666667</v>
      </c>
      <c r="H30">
        <f t="shared" si="3"/>
        <v>800</v>
      </c>
      <c r="I30">
        <f t="shared" si="4"/>
        <v>564.3553239883618</v>
      </c>
      <c r="J30" s="23">
        <f t="shared" si="5"/>
        <v>177316.18585383022</v>
      </c>
    </row>
    <row r="31" spans="1:10" ht="12.75">
      <c r="A31">
        <v>27</v>
      </c>
      <c r="B31">
        <f t="shared" si="9"/>
        <v>1100</v>
      </c>
      <c r="C31">
        <f t="shared" si="7"/>
        <v>21402.333333333332</v>
      </c>
      <c r="D31">
        <f t="shared" si="0"/>
        <v>785.7142857142857</v>
      </c>
      <c r="E31">
        <f t="shared" si="1"/>
        <v>12428.571428571428</v>
      </c>
      <c r="F31">
        <f>0</f>
        <v>0</v>
      </c>
      <c r="G31">
        <f t="shared" si="2"/>
        <v>934.2666666666667</v>
      </c>
      <c r="H31">
        <f t="shared" si="3"/>
        <v>800</v>
      </c>
      <c r="I31">
        <f t="shared" si="4"/>
        <v>591.0539528461007</v>
      </c>
      <c r="J31" s="23">
        <f t="shared" si="5"/>
        <v>185932.44933048586</v>
      </c>
    </row>
    <row r="32" spans="1:10" ht="12.75">
      <c r="A32">
        <v>28</v>
      </c>
      <c r="B32">
        <f t="shared" si="9"/>
        <v>1150</v>
      </c>
      <c r="C32">
        <f t="shared" si="7"/>
        <v>22375.166666666668</v>
      </c>
      <c r="D32">
        <f t="shared" si="0"/>
        <v>821.4285714285713</v>
      </c>
      <c r="E32">
        <f t="shared" si="1"/>
        <v>12857.142857142857</v>
      </c>
      <c r="F32">
        <f>$Q$15</f>
        <v>3000</v>
      </c>
      <c r="G32">
        <f t="shared" si="2"/>
        <v>934.2666666666667</v>
      </c>
      <c r="H32">
        <f t="shared" si="3"/>
        <v>800</v>
      </c>
      <c r="I32">
        <f t="shared" si="4"/>
        <v>619.7748311016196</v>
      </c>
      <c r="J32" s="23">
        <f t="shared" si="5"/>
        <v>192157.40987587319</v>
      </c>
    </row>
    <row r="33" spans="1:10" ht="12.75">
      <c r="A33">
        <v>29</v>
      </c>
      <c r="B33">
        <f t="shared" si="9"/>
        <v>1200</v>
      </c>
      <c r="C33">
        <f t="shared" si="7"/>
        <v>23348</v>
      </c>
      <c r="D33">
        <f t="shared" si="0"/>
        <v>857.1428571428571</v>
      </c>
      <c r="E33">
        <f t="shared" si="1"/>
        <v>13285.714285714284</v>
      </c>
      <c r="F33">
        <f>0</f>
        <v>0</v>
      </c>
      <c r="G33">
        <f t="shared" si="2"/>
        <v>934.2666666666667</v>
      </c>
      <c r="H33">
        <f t="shared" si="3"/>
        <v>800</v>
      </c>
      <c r="I33">
        <f t="shared" si="4"/>
        <v>640.524699586244</v>
      </c>
      <c r="J33" s="23">
        <f t="shared" si="5"/>
        <v>201983.09648022134</v>
      </c>
    </row>
    <row r="34" spans="1:10" ht="12.75">
      <c r="A34">
        <v>30</v>
      </c>
      <c r="B34">
        <f t="shared" si="9"/>
        <v>1250</v>
      </c>
      <c r="C34">
        <f t="shared" si="7"/>
        <v>24320.833333333332</v>
      </c>
      <c r="D34">
        <f t="shared" si="0"/>
        <v>892.8571428571428</v>
      </c>
      <c r="E34">
        <f t="shared" si="1"/>
        <v>13714.285714285714</v>
      </c>
      <c r="F34">
        <f>0</f>
        <v>0</v>
      </c>
      <c r="G34">
        <f t="shared" si="2"/>
        <v>934.2666666666667</v>
      </c>
      <c r="H34">
        <f t="shared" si="3"/>
        <v>800</v>
      </c>
      <c r="I34">
        <f t="shared" si="4"/>
        <v>673.2769882674045</v>
      </c>
      <c r="J34" s="23">
        <f t="shared" si="5"/>
        <v>212421.51156372685</v>
      </c>
    </row>
    <row r="35" spans="1:10" ht="12.75">
      <c r="A35">
        <v>31</v>
      </c>
      <c r="B35">
        <f t="shared" si="9"/>
        <v>1300</v>
      </c>
      <c r="C35">
        <f t="shared" si="7"/>
        <v>25293.666666666668</v>
      </c>
      <c r="D35">
        <f t="shared" si="0"/>
        <v>928.5714285714284</v>
      </c>
      <c r="E35">
        <f t="shared" si="1"/>
        <v>14142.857142857141</v>
      </c>
      <c r="F35">
        <f>$Q$15</f>
        <v>3000</v>
      </c>
      <c r="G35">
        <f t="shared" si="2"/>
        <v>934.2666666666667</v>
      </c>
      <c r="H35">
        <f t="shared" si="3"/>
        <v>800</v>
      </c>
      <c r="I35">
        <f t="shared" si="4"/>
        <v>708.0717052124229</v>
      </c>
      <c r="J35" s="23">
        <f t="shared" si="5"/>
        <v>220474.69755465354</v>
      </c>
    </row>
    <row r="36" spans="1:10" ht="12.75">
      <c r="A36">
        <v>32</v>
      </c>
      <c r="B36">
        <f t="shared" si="9"/>
        <v>1350</v>
      </c>
      <c r="C36">
        <f t="shared" si="7"/>
        <v>26266.5</v>
      </c>
      <c r="D36">
        <f t="shared" si="0"/>
        <v>964.2857142857142</v>
      </c>
      <c r="E36">
        <f t="shared" si="1"/>
        <v>14571.42857142857</v>
      </c>
      <c r="F36">
        <f>0</f>
        <v>0</v>
      </c>
      <c r="G36">
        <f t="shared" si="2"/>
        <v>934.2666666666667</v>
      </c>
      <c r="H36">
        <f t="shared" si="3"/>
        <v>800</v>
      </c>
      <c r="I36">
        <f t="shared" si="4"/>
        <v>734.9156585155118</v>
      </c>
      <c r="J36" s="23">
        <f t="shared" si="5"/>
        <v>232134.7036893595</v>
      </c>
    </row>
    <row r="37" spans="1:10" ht="12.75">
      <c r="A37">
        <v>33</v>
      </c>
      <c r="B37">
        <f t="shared" si="9"/>
        <v>1400</v>
      </c>
      <c r="C37">
        <f t="shared" si="7"/>
        <v>27239.333333333332</v>
      </c>
      <c r="D37">
        <f t="shared" si="0"/>
        <v>1000</v>
      </c>
      <c r="E37">
        <f t="shared" si="1"/>
        <v>15000</v>
      </c>
      <c r="F37">
        <f>0</f>
        <v>0</v>
      </c>
      <c r="G37">
        <f t="shared" si="2"/>
        <v>934.2666666666667</v>
      </c>
      <c r="H37">
        <f t="shared" si="3"/>
        <v>800</v>
      </c>
      <c r="I37">
        <f t="shared" si="4"/>
        <v>773.7823456311984</v>
      </c>
      <c r="J37" s="23">
        <f t="shared" si="5"/>
        <v>244413.55270165738</v>
      </c>
    </row>
    <row r="38" spans="1:10" ht="12.75">
      <c r="A38">
        <v>34</v>
      </c>
      <c r="B38">
        <f t="shared" si="9"/>
        <v>1450</v>
      </c>
      <c r="C38">
        <f t="shared" si="7"/>
        <v>28212.166666666668</v>
      </c>
      <c r="D38">
        <f t="shared" si="0"/>
        <v>1035.7142857142858</v>
      </c>
      <c r="E38">
        <f t="shared" si="1"/>
        <v>15428.571428571428</v>
      </c>
      <c r="F38">
        <f>$Q$15</f>
        <v>3000</v>
      </c>
      <c r="G38">
        <f t="shared" si="2"/>
        <v>934.2666666666667</v>
      </c>
      <c r="H38">
        <f t="shared" si="3"/>
        <v>800</v>
      </c>
      <c r="I38">
        <f t="shared" si="4"/>
        <v>814.711842338858</v>
      </c>
      <c r="J38" s="23">
        <f t="shared" si="5"/>
        <v>254313.30740113906</v>
      </c>
    </row>
    <row r="39" spans="1:10" ht="12.75">
      <c r="A39">
        <v>35</v>
      </c>
      <c r="B39">
        <f t="shared" si="9"/>
        <v>1500</v>
      </c>
      <c r="C39">
        <f t="shared" si="7"/>
        <v>29185</v>
      </c>
      <c r="D39">
        <f t="shared" si="0"/>
        <v>1071.4285714285713</v>
      </c>
      <c r="E39">
        <f t="shared" si="1"/>
        <v>15857.142857142857</v>
      </c>
      <c r="F39">
        <f>0</f>
        <v>0</v>
      </c>
      <c r="G39">
        <f t="shared" si="2"/>
        <v>934.2666666666667</v>
      </c>
      <c r="H39">
        <f t="shared" si="3"/>
        <v>800</v>
      </c>
      <c r="I39">
        <f t="shared" si="4"/>
        <v>847.7110246704635</v>
      </c>
      <c r="J39" s="23">
        <f t="shared" si="5"/>
        <v>267826.0374734286</v>
      </c>
    </row>
    <row r="40" spans="1:10" ht="12.75">
      <c r="A40">
        <v>36</v>
      </c>
      <c r="B40">
        <f t="shared" si="9"/>
        <v>1550</v>
      </c>
      <c r="C40">
        <f t="shared" si="7"/>
        <v>30157.833333333332</v>
      </c>
      <c r="D40">
        <f t="shared" si="0"/>
        <v>1107.142857142857</v>
      </c>
      <c r="E40">
        <f t="shared" si="1"/>
        <v>16285.714285714284</v>
      </c>
      <c r="F40">
        <f>0</f>
        <v>0</v>
      </c>
      <c r="G40">
        <f t="shared" si="2"/>
        <v>934.2666666666667</v>
      </c>
      <c r="H40">
        <f t="shared" si="3"/>
        <v>800</v>
      </c>
      <c r="I40">
        <f t="shared" si="4"/>
        <v>892.753458244762</v>
      </c>
      <c r="J40" s="23">
        <f t="shared" si="5"/>
        <v>281963.7861697686</v>
      </c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W40"/>
  <sheetViews>
    <sheetView zoomScale="150" zoomScaleNormal="150" workbookViewId="0" topLeftCell="Q1">
      <selection activeCell="V13" sqref="V13"/>
    </sheetView>
  </sheetViews>
  <sheetFormatPr defaultColWidth="9.140625" defaultRowHeight="12.75"/>
  <cols>
    <col min="10" max="10" width="9.140625" style="18" customWidth="1"/>
    <col min="16" max="16" width="24.28125" style="0" bestFit="1" customWidth="1"/>
    <col min="18" max="18" width="3.28125" style="0" customWidth="1"/>
    <col min="19" max="19" width="19.140625" style="0" bestFit="1" customWidth="1"/>
    <col min="21" max="21" width="2.7109375" style="0" customWidth="1"/>
    <col min="22" max="22" width="12.28125" style="0" bestFit="1" customWidth="1"/>
  </cols>
  <sheetData>
    <row r="1" spans="1:10" ht="12.75">
      <c r="A1" s="6"/>
      <c r="B1" s="6"/>
      <c r="C1" s="42" t="s">
        <v>26</v>
      </c>
      <c r="D1" s="43"/>
      <c r="E1" s="39" t="s">
        <v>30</v>
      </c>
      <c r="F1" s="40"/>
      <c r="G1" s="40"/>
      <c r="H1" s="41"/>
      <c r="I1" s="6"/>
      <c r="J1" s="19"/>
    </row>
    <row r="2" spans="1:22" ht="12.75">
      <c r="A2" s="7" t="s">
        <v>24</v>
      </c>
      <c r="B2" s="7" t="s">
        <v>25</v>
      </c>
      <c r="C2" s="5" t="s">
        <v>39</v>
      </c>
      <c r="D2" s="5" t="s">
        <v>40</v>
      </c>
      <c r="E2" s="8" t="s">
        <v>27</v>
      </c>
      <c r="F2" s="8" t="s">
        <v>9</v>
      </c>
      <c r="G2" s="8" t="s">
        <v>28</v>
      </c>
      <c r="H2" s="8" t="s">
        <v>29</v>
      </c>
      <c r="I2" s="7" t="s">
        <v>31</v>
      </c>
      <c r="J2" s="20" t="s">
        <v>32</v>
      </c>
      <c r="P2" t="s">
        <v>0</v>
      </c>
      <c r="S2" t="s">
        <v>12</v>
      </c>
      <c r="V2" t="s">
        <v>33</v>
      </c>
    </row>
    <row r="3" ht="12.75">
      <c r="J3" s="18">
        <f>Q4-Q5</f>
        <v>6000</v>
      </c>
    </row>
    <row r="4" spans="1:23" ht="12.75">
      <c r="A4">
        <v>0</v>
      </c>
      <c r="E4">
        <f>Q6*Q9</f>
        <v>60000</v>
      </c>
      <c r="J4" s="18">
        <f>J3-E4</f>
        <v>-54000</v>
      </c>
      <c r="P4" t="s">
        <v>1</v>
      </c>
      <c r="Q4" s="1">
        <f>Input!B2</f>
        <v>10000</v>
      </c>
      <c r="S4" t="s">
        <v>13</v>
      </c>
      <c r="T4" s="3">
        <v>4.99</v>
      </c>
      <c r="V4" t="s">
        <v>34</v>
      </c>
      <c r="W4" s="9">
        <f>J16</f>
        <v>86474.70489991884</v>
      </c>
    </row>
    <row r="5" spans="1:17" ht="12.75">
      <c r="A5">
        <v>1</v>
      </c>
      <c r="B5">
        <f>$Q$6</f>
        <v>1000</v>
      </c>
      <c r="C5">
        <f>B5*$T$4*$Q$13</f>
        <v>21623.333333333332</v>
      </c>
      <c r="D5">
        <f aca="true" t="shared" si="0" ref="D5:D40">B5*$Q$11*$Q$21</f>
        <v>714.2857142857143</v>
      </c>
      <c r="E5">
        <f aca="true" t="shared" si="1" ref="E5:E40">$Q$7*$Q$9+B5*$Q$11*$Q$9</f>
        <v>11571.428571428572</v>
      </c>
      <c r="F5">
        <f>$Q$15</f>
        <v>3000</v>
      </c>
      <c r="G5">
        <f aca="true" t="shared" si="2" ref="G5:G40">$T$14</f>
        <v>934.2666666666667</v>
      </c>
      <c r="H5">
        <f aca="true" t="shared" si="3" ref="H5:H40">$T$16</f>
        <v>800</v>
      </c>
      <c r="I5">
        <f aca="true" t="shared" si="4" ref="I5:I40">IF(J4&lt;0,J4*$Q$17,J4*$T$19)</f>
        <v>-540</v>
      </c>
      <c r="J5" s="18">
        <f aca="true" t="shared" si="5" ref="J5:J40">J4+C5+D5-E5-F5-G5-H5+I5</f>
        <v>-48508.0761904762</v>
      </c>
      <c r="P5" t="s">
        <v>2</v>
      </c>
      <c r="Q5" s="1">
        <f>Input!B3</f>
        <v>4000</v>
      </c>
    </row>
    <row r="6" spans="1:23" ht="12.75">
      <c r="A6">
        <v>2</v>
      </c>
      <c r="B6">
        <f aca="true" t="shared" si="6" ref="B6:B16">B5+$Q$7</f>
        <v>1050</v>
      </c>
      <c r="C6">
        <f aca="true" t="shared" si="7" ref="C6:C40">B6*$Q$13*$T$4</f>
        <v>22704.5</v>
      </c>
      <c r="D6">
        <f t="shared" si="0"/>
        <v>750</v>
      </c>
      <c r="E6">
        <f t="shared" si="1"/>
        <v>12000</v>
      </c>
      <c r="F6">
        <f>0</f>
        <v>0</v>
      </c>
      <c r="G6">
        <f t="shared" si="2"/>
        <v>934.2666666666667</v>
      </c>
      <c r="H6">
        <f t="shared" si="3"/>
        <v>800</v>
      </c>
      <c r="I6">
        <f t="shared" si="4"/>
        <v>-485.08076190476197</v>
      </c>
      <c r="J6" s="18">
        <f t="shared" si="5"/>
        <v>-39272.92361904763</v>
      </c>
      <c r="P6" t="s">
        <v>3</v>
      </c>
      <c r="Q6" s="1">
        <f>Input!B4</f>
        <v>1000</v>
      </c>
      <c r="S6" t="s">
        <v>19</v>
      </c>
      <c r="T6">
        <f>(10*5+12*2)*Q13</f>
        <v>320.66666666666663</v>
      </c>
      <c r="V6" t="s">
        <v>35</v>
      </c>
      <c r="W6" s="9">
        <f>J28</f>
        <v>234064.00697105323</v>
      </c>
    </row>
    <row r="7" spans="1:20" ht="12.75">
      <c r="A7">
        <v>3</v>
      </c>
      <c r="B7">
        <f t="shared" si="6"/>
        <v>1100</v>
      </c>
      <c r="C7">
        <f t="shared" si="7"/>
        <v>23785.666666666664</v>
      </c>
      <c r="D7">
        <f t="shared" si="0"/>
        <v>785.7142857142857</v>
      </c>
      <c r="E7">
        <f t="shared" si="1"/>
        <v>12428.571428571428</v>
      </c>
      <c r="F7">
        <f>0</f>
        <v>0</v>
      </c>
      <c r="G7">
        <f t="shared" si="2"/>
        <v>934.2666666666667</v>
      </c>
      <c r="H7">
        <f t="shared" si="3"/>
        <v>800</v>
      </c>
      <c r="I7">
        <f t="shared" si="4"/>
        <v>-392.7292361904763</v>
      </c>
      <c r="J7" s="18">
        <f t="shared" si="5"/>
        <v>-29257.10999809525</v>
      </c>
      <c r="P7" t="s">
        <v>4</v>
      </c>
      <c r="Q7" s="1">
        <f>Input!B5</f>
        <v>50</v>
      </c>
      <c r="S7" t="s">
        <v>15</v>
      </c>
      <c r="T7">
        <f>Input!E5</f>
        <v>0</v>
      </c>
    </row>
    <row r="8" spans="1:23" ht="12.75">
      <c r="A8">
        <v>4</v>
      </c>
      <c r="B8">
        <f t="shared" si="6"/>
        <v>1150</v>
      </c>
      <c r="C8">
        <f t="shared" si="7"/>
        <v>24866.833333333332</v>
      </c>
      <c r="D8">
        <f t="shared" si="0"/>
        <v>821.4285714285713</v>
      </c>
      <c r="E8">
        <f t="shared" si="1"/>
        <v>12857.142857142857</v>
      </c>
      <c r="F8">
        <f>$Q$15</f>
        <v>3000</v>
      </c>
      <c r="G8">
        <f t="shared" si="2"/>
        <v>934.2666666666667</v>
      </c>
      <c r="H8">
        <f t="shared" si="3"/>
        <v>800</v>
      </c>
      <c r="I8">
        <f t="shared" si="4"/>
        <v>-292.5710999809525</v>
      </c>
      <c r="J8" s="18">
        <f t="shared" si="5"/>
        <v>-21452.828717123823</v>
      </c>
      <c r="S8" t="s">
        <v>14</v>
      </c>
      <c r="T8">
        <f>8*7*Q13</f>
        <v>242.66666666666666</v>
      </c>
      <c r="V8" t="s">
        <v>37</v>
      </c>
      <c r="W8" s="9">
        <f>J40</f>
        <v>387666.3249270206</v>
      </c>
    </row>
    <row r="9" spans="1:17" ht="12.75">
      <c r="A9">
        <v>5</v>
      </c>
      <c r="B9">
        <f t="shared" si="6"/>
        <v>1200</v>
      </c>
      <c r="C9">
        <f t="shared" si="7"/>
        <v>25948</v>
      </c>
      <c r="D9">
        <f t="shared" si="0"/>
        <v>857.1428571428571</v>
      </c>
      <c r="E9">
        <f t="shared" si="1"/>
        <v>13285.714285714284</v>
      </c>
      <c r="F9">
        <f>0</f>
        <v>0</v>
      </c>
      <c r="G9">
        <f t="shared" si="2"/>
        <v>934.2666666666667</v>
      </c>
      <c r="H9">
        <f t="shared" si="3"/>
        <v>800</v>
      </c>
      <c r="I9">
        <f t="shared" si="4"/>
        <v>-214.52828717123822</v>
      </c>
      <c r="J9" s="18">
        <f t="shared" si="5"/>
        <v>-9882.195099533155</v>
      </c>
      <c r="P9" t="s">
        <v>5</v>
      </c>
      <c r="Q9" s="1">
        <f>Input!B6</f>
        <v>60</v>
      </c>
    </row>
    <row r="10" spans="1:22" ht="12.75">
      <c r="A10">
        <v>6</v>
      </c>
      <c r="B10">
        <f t="shared" si="6"/>
        <v>1250</v>
      </c>
      <c r="C10">
        <f t="shared" si="7"/>
        <v>27029.166666666664</v>
      </c>
      <c r="D10">
        <f t="shared" si="0"/>
        <v>892.8571428571428</v>
      </c>
      <c r="E10">
        <f t="shared" si="1"/>
        <v>13714.285714285714</v>
      </c>
      <c r="F10">
        <f>0</f>
        <v>0</v>
      </c>
      <c r="G10">
        <f t="shared" si="2"/>
        <v>934.2666666666667</v>
      </c>
      <c r="H10">
        <f t="shared" si="3"/>
        <v>800</v>
      </c>
      <c r="I10">
        <f t="shared" si="4"/>
        <v>-98.82195099533156</v>
      </c>
      <c r="J10" s="18">
        <f t="shared" si="5"/>
        <v>2492.4543780429367</v>
      </c>
      <c r="P10" t="s">
        <v>6</v>
      </c>
      <c r="Q10" s="1">
        <v>7</v>
      </c>
      <c r="S10" t="s">
        <v>16</v>
      </c>
      <c r="T10">
        <f>T6*T7-T8</f>
        <v>-242.66666666666666</v>
      </c>
      <c r="V10">
        <f>T6-T8</f>
        <v>77.99999999999997</v>
      </c>
    </row>
    <row r="11" spans="1:17" ht="12.75">
      <c r="A11">
        <v>7</v>
      </c>
      <c r="B11">
        <f t="shared" si="6"/>
        <v>1300</v>
      </c>
      <c r="C11">
        <f t="shared" si="7"/>
        <v>28110.333333333332</v>
      </c>
      <c r="D11">
        <f t="shared" si="0"/>
        <v>928.5714285714284</v>
      </c>
      <c r="E11">
        <f t="shared" si="1"/>
        <v>14142.857142857141</v>
      </c>
      <c r="F11">
        <f>$Q$15</f>
        <v>3000</v>
      </c>
      <c r="G11">
        <f t="shared" si="2"/>
        <v>934.2666666666667</v>
      </c>
      <c r="H11">
        <f t="shared" si="3"/>
        <v>800</v>
      </c>
      <c r="I11">
        <f t="shared" si="4"/>
        <v>8.308181260143122</v>
      </c>
      <c r="J11" s="18">
        <f t="shared" si="5"/>
        <v>12662.543511684033</v>
      </c>
      <c r="P11" t="s">
        <v>7</v>
      </c>
      <c r="Q11">
        <f>1/Q10</f>
        <v>0.14285714285714285</v>
      </c>
    </row>
    <row r="12" spans="1:20" ht="12.75">
      <c r="A12">
        <v>8</v>
      </c>
      <c r="B12">
        <f t="shared" si="6"/>
        <v>1350</v>
      </c>
      <c r="C12">
        <f t="shared" si="7"/>
        <v>29191.5</v>
      </c>
      <c r="D12">
        <f t="shared" si="0"/>
        <v>964.2857142857142</v>
      </c>
      <c r="E12">
        <f t="shared" si="1"/>
        <v>14571.42857142857</v>
      </c>
      <c r="F12">
        <f>0</f>
        <v>0</v>
      </c>
      <c r="G12">
        <f t="shared" si="2"/>
        <v>934.2666666666667</v>
      </c>
      <c r="H12">
        <f t="shared" si="3"/>
        <v>800</v>
      </c>
      <c r="I12">
        <f t="shared" si="4"/>
        <v>42.20847837228011</v>
      </c>
      <c r="J12" s="18">
        <f t="shared" si="5"/>
        <v>26554.842466246788</v>
      </c>
      <c r="S12" t="s">
        <v>17</v>
      </c>
      <c r="T12">
        <f>Input!E10</f>
        <v>5.15</v>
      </c>
    </row>
    <row r="13" spans="1:20" ht="12.75">
      <c r="A13">
        <v>9</v>
      </c>
      <c r="B13">
        <f t="shared" si="6"/>
        <v>1400</v>
      </c>
      <c r="C13">
        <f t="shared" si="7"/>
        <v>30272.666666666664</v>
      </c>
      <c r="D13">
        <f t="shared" si="0"/>
        <v>1000</v>
      </c>
      <c r="E13">
        <f t="shared" si="1"/>
        <v>15000</v>
      </c>
      <c r="F13">
        <f>0</f>
        <v>0</v>
      </c>
      <c r="G13">
        <f t="shared" si="2"/>
        <v>934.2666666666667</v>
      </c>
      <c r="H13">
        <f t="shared" si="3"/>
        <v>800</v>
      </c>
      <c r="I13">
        <f t="shared" si="4"/>
        <v>88.51614155415596</v>
      </c>
      <c r="J13" s="18">
        <f t="shared" si="5"/>
        <v>41181.75860780094</v>
      </c>
      <c r="P13" t="s">
        <v>8</v>
      </c>
      <c r="Q13" s="1">
        <f>52/12</f>
        <v>4.333333333333333</v>
      </c>
      <c r="S13" t="s">
        <v>38</v>
      </c>
      <c r="T13" s="3">
        <f>Input!E11</f>
        <v>9</v>
      </c>
    </row>
    <row r="14" spans="1:20" ht="12.75">
      <c r="A14">
        <v>10</v>
      </c>
      <c r="B14">
        <f t="shared" si="6"/>
        <v>1450</v>
      </c>
      <c r="C14">
        <f t="shared" si="7"/>
        <v>31353.833333333332</v>
      </c>
      <c r="D14">
        <f t="shared" si="0"/>
        <v>1035.7142857142858</v>
      </c>
      <c r="E14">
        <f t="shared" si="1"/>
        <v>15428.571428571428</v>
      </c>
      <c r="F14">
        <f>$Q$15</f>
        <v>3000</v>
      </c>
      <c r="G14">
        <f t="shared" si="2"/>
        <v>934.2666666666667</v>
      </c>
      <c r="H14">
        <f t="shared" si="3"/>
        <v>800</v>
      </c>
      <c r="I14">
        <f t="shared" si="4"/>
        <v>137.27252869266982</v>
      </c>
      <c r="J14" s="18">
        <f t="shared" si="5"/>
        <v>53545.74066030314</v>
      </c>
      <c r="S14" t="s">
        <v>18</v>
      </c>
      <c r="T14" s="3">
        <f>T10*T12+T8*T13</f>
        <v>934.2666666666667</v>
      </c>
    </row>
    <row r="15" spans="1:17" ht="12.75">
      <c r="A15">
        <v>11</v>
      </c>
      <c r="B15">
        <f t="shared" si="6"/>
        <v>1500</v>
      </c>
      <c r="C15">
        <f t="shared" si="7"/>
        <v>32435</v>
      </c>
      <c r="D15">
        <f t="shared" si="0"/>
        <v>1071.4285714285713</v>
      </c>
      <c r="E15">
        <f t="shared" si="1"/>
        <v>15857.142857142857</v>
      </c>
      <c r="F15">
        <f>0</f>
        <v>0</v>
      </c>
      <c r="G15">
        <f t="shared" si="2"/>
        <v>934.2666666666667</v>
      </c>
      <c r="H15">
        <f t="shared" si="3"/>
        <v>800</v>
      </c>
      <c r="I15">
        <f t="shared" si="4"/>
        <v>178.48580220101047</v>
      </c>
      <c r="J15" s="18">
        <f t="shared" si="5"/>
        <v>69639.2455101232</v>
      </c>
      <c r="P15" t="s">
        <v>10</v>
      </c>
      <c r="Q15" s="1">
        <f>Input!B13</f>
        <v>3000</v>
      </c>
    </row>
    <row r="16" spans="1:20" ht="12.75">
      <c r="A16">
        <v>12</v>
      </c>
      <c r="B16">
        <f t="shared" si="6"/>
        <v>1550</v>
      </c>
      <c r="C16">
        <f t="shared" si="7"/>
        <v>33516.166666666664</v>
      </c>
      <c r="D16">
        <f t="shared" si="0"/>
        <v>1107.142857142857</v>
      </c>
      <c r="E16">
        <f t="shared" si="1"/>
        <v>16285.714285714284</v>
      </c>
      <c r="F16">
        <f>0</f>
        <v>0</v>
      </c>
      <c r="G16">
        <f t="shared" si="2"/>
        <v>934.2666666666667</v>
      </c>
      <c r="H16">
        <f t="shared" si="3"/>
        <v>800</v>
      </c>
      <c r="I16">
        <f t="shared" si="4"/>
        <v>232.13081836707735</v>
      </c>
      <c r="J16" s="18">
        <f t="shared" si="5"/>
        <v>86474.70489991884</v>
      </c>
      <c r="P16" t="s">
        <v>11</v>
      </c>
      <c r="Q16" s="2">
        <f>Input!B14</f>
        <v>0.12</v>
      </c>
      <c r="S16" t="s">
        <v>20</v>
      </c>
      <c r="T16" s="3">
        <f>Input!B9</f>
        <v>800</v>
      </c>
    </row>
    <row r="17" spans="1:17" ht="12.75">
      <c r="A17">
        <v>13</v>
      </c>
      <c r="B17">
        <f>Q6</f>
        <v>1000</v>
      </c>
      <c r="C17">
        <f t="shared" si="7"/>
        <v>21623.333333333332</v>
      </c>
      <c r="D17">
        <f t="shared" si="0"/>
        <v>714.2857142857143</v>
      </c>
      <c r="E17">
        <f t="shared" si="1"/>
        <v>11571.428571428572</v>
      </c>
      <c r="F17">
        <f>$Q$15</f>
        <v>3000</v>
      </c>
      <c r="G17">
        <f t="shared" si="2"/>
        <v>934.2666666666667</v>
      </c>
      <c r="H17">
        <f t="shared" si="3"/>
        <v>800</v>
      </c>
      <c r="I17">
        <f t="shared" si="4"/>
        <v>288.2490163330628</v>
      </c>
      <c r="J17" s="18">
        <f t="shared" si="5"/>
        <v>92794.87772577572</v>
      </c>
      <c r="P17" t="s">
        <v>22</v>
      </c>
      <c r="Q17" s="10">
        <f>Q16/12</f>
        <v>0.01</v>
      </c>
    </row>
    <row r="18" spans="1:20" ht="12.75">
      <c r="A18">
        <v>14</v>
      </c>
      <c r="B18">
        <f aca="true" t="shared" si="8" ref="B18:B28">B17+$Q$7</f>
        <v>1050</v>
      </c>
      <c r="C18">
        <f t="shared" si="7"/>
        <v>22704.5</v>
      </c>
      <c r="D18">
        <f t="shared" si="0"/>
        <v>750</v>
      </c>
      <c r="E18">
        <f t="shared" si="1"/>
        <v>12000</v>
      </c>
      <c r="F18">
        <f>0</f>
        <v>0</v>
      </c>
      <c r="G18">
        <f t="shared" si="2"/>
        <v>934.2666666666667</v>
      </c>
      <c r="H18">
        <f t="shared" si="3"/>
        <v>800</v>
      </c>
      <c r="I18">
        <f t="shared" si="4"/>
        <v>309.31625908591906</v>
      </c>
      <c r="J18" s="18">
        <f t="shared" si="5"/>
        <v>102824.42731819497</v>
      </c>
      <c r="S18" t="s">
        <v>21</v>
      </c>
      <c r="T18" s="4">
        <f>Input!E16</f>
        <v>0.04</v>
      </c>
    </row>
    <row r="19" spans="1:20" ht="12.75">
      <c r="A19">
        <v>15</v>
      </c>
      <c r="B19">
        <f t="shared" si="8"/>
        <v>1100</v>
      </c>
      <c r="C19">
        <f t="shared" si="7"/>
        <v>23785.666666666664</v>
      </c>
      <c r="D19">
        <f t="shared" si="0"/>
        <v>785.7142857142857</v>
      </c>
      <c r="E19">
        <f t="shared" si="1"/>
        <v>12428.571428571428</v>
      </c>
      <c r="F19">
        <f>0</f>
        <v>0</v>
      </c>
      <c r="G19">
        <f t="shared" si="2"/>
        <v>934.2666666666667</v>
      </c>
      <c r="H19">
        <f t="shared" si="3"/>
        <v>800</v>
      </c>
      <c r="I19">
        <f t="shared" si="4"/>
        <v>342.7480910606499</v>
      </c>
      <c r="J19" s="18">
        <f t="shared" si="5"/>
        <v>113575.71826639849</v>
      </c>
      <c r="S19" t="s">
        <v>23</v>
      </c>
      <c r="T19" s="11">
        <f>T18/12</f>
        <v>0.0033333333333333335</v>
      </c>
    </row>
    <row r="20" spans="1:10" ht="12.75">
      <c r="A20">
        <v>16</v>
      </c>
      <c r="B20">
        <f t="shared" si="8"/>
        <v>1150</v>
      </c>
      <c r="C20">
        <f t="shared" si="7"/>
        <v>24866.833333333332</v>
      </c>
      <c r="D20">
        <f t="shared" si="0"/>
        <v>821.4285714285713</v>
      </c>
      <c r="E20">
        <f t="shared" si="1"/>
        <v>12857.142857142857</v>
      </c>
      <c r="F20">
        <f>$Q$15</f>
        <v>3000</v>
      </c>
      <c r="G20">
        <f t="shared" si="2"/>
        <v>934.2666666666667</v>
      </c>
      <c r="H20">
        <f t="shared" si="3"/>
        <v>800</v>
      </c>
      <c r="I20">
        <f t="shared" si="4"/>
        <v>378.5857275546616</v>
      </c>
      <c r="J20" s="18">
        <f t="shared" si="5"/>
        <v>122051.15637490553</v>
      </c>
    </row>
    <row r="21" spans="1:17" ht="12.75">
      <c r="A21">
        <v>17</v>
      </c>
      <c r="B21">
        <f t="shared" si="8"/>
        <v>1200</v>
      </c>
      <c r="C21">
        <f t="shared" si="7"/>
        <v>25948</v>
      </c>
      <c r="D21">
        <f t="shared" si="0"/>
        <v>857.1428571428571</v>
      </c>
      <c r="E21">
        <f t="shared" si="1"/>
        <v>13285.714285714284</v>
      </c>
      <c r="F21">
        <f>0</f>
        <v>0</v>
      </c>
      <c r="G21">
        <f t="shared" si="2"/>
        <v>934.2666666666667</v>
      </c>
      <c r="H21">
        <f t="shared" si="3"/>
        <v>800</v>
      </c>
      <c r="I21">
        <f t="shared" si="4"/>
        <v>406.8371879163518</v>
      </c>
      <c r="J21" s="18">
        <f t="shared" si="5"/>
        <v>134243.15546758383</v>
      </c>
      <c r="P21" t="s">
        <v>36</v>
      </c>
      <c r="Q21" s="1">
        <v>5</v>
      </c>
    </row>
    <row r="22" spans="1:10" ht="12.75">
      <c r="A22">
        <v>18</v>
      </c>
      <c r="B22">
        <f t="shared" si="8"/>
        <v>1250</v>
      </c>
      <c r="C22">
        <f t="shared" si="7"/>
        <v>27029.166666666664</v>
      </c>
      <c r="D22">
        <f t="shared" si="0"/>
        <v>892.8571428571428</v>
      </c>
      <c r="E22">
        <f t="shared" si="1"/>
        <v>13714.285714285714</v>
      </c>
      <c r="F22">
        <f>0</f>
        <v>0</v>
      </c>
      <c r="G22">
        <f t="shared" si="2"/>
        <v>934.2666666666667</v>
      </c>
      <c r="H22">
        <f t="shared" si="3"/>
        <v>800</v>
      </c>
      <c r="I22">
        <f t="shared" si="4"/>
        <v>447.47718489194614</v>
      </c>
      <c r="J22" s="18">
        <f t="shared" si="5"/>
        <v>147164.10408104717</v>
      </c>
    </row>
    <row r="23" spans="1:10" ht="12.75">
      <c r="A23">
        <v>19</v>
      </c>
      <c r="B23">
        <f t="shared" si="8"/>
        <v>1300</v>
      </c>
      <c r="C23">
        <f t="shared" si="7"/>
        <v>28110.333333333332</v>
      </c>
      <c r="D23">
        <f t="shared" si="0"/>
        <v>928.5714285714284</v>
      </c>
      <c r="E23">
        <f t="shared" si="1"/>
        <v>14142.857142857141</v>
      </c>
      <c r="F23">
        <f>$Q$15</f>
        <v>3000</v>
      </c>
      <c r="G23">
        <f t="shared" si="2"/>
        <v>934.2666666666667</v>
      </c>
      <c r="H23">
        <f t="shared" si="3"/>
        <v>800</v>
      </c>
      <c r="I23">
        <f t="shared" si="4"/>
        <v>490.5470136034906</v>
      </c>
      <c r="J23" s="18">
        <f t="shared" si="5"/>
        <v>157816.43204703165</v>
      </c>
    </row>
    <row r="24" spans="1:10" ht="12.75">
      <c r="A24">
        <v>20</v>
      </c>
      <c r="B24">
        <f t="shared" si="8"/>
        <v>1350</v>
      </c>
      <c r="C24">
        <f t="shared" si="7"/>
        <v>29191.5</v>
      </c>
      <c r="D24">
        <f t="shared" si="0"/>
        <v>964.2857142857142</v>
      </c>
      <c r="E24">
        <f t="shared" si="1"/>
        <v>14571.42857142857</v>
      </c>
      <c r="F24">
        <f>0</f>
        <v>0</v>
      </c>
      <c r="G24">
        <f t="shared" si="2"/>
        <v>934.2666666666667</v>
      </c>
      <c r="H24">
        <f t="shared" si="3"/>
        <v>800</v>
      </c>
      <c r="I24">
        <f t="shared" si="4"/>
        <v>526.0547734901055</v>
      </c>
      <c r="J24" s="18">
        <f t="shared" si="5"/>
        <v>172192.57729671223</v>
      </c>
    </row>
    <row r="25" spans="1:10" ht="12.75">
      <c r="A25">
        <v>21</v>
      </c>
      <c r="B25">
        <f t="shared" si="8"/>
        <v>1400</v>
      </c>
      <c r="C25">
        <f t="shared" si="7"/>
        <v>30272.666666666664</v>
      </c>
      <c r="D25">
        <f t="shared" si="0"/>
        <v>1000</v>
      </c>
      <c r="E25">
        <f t="shared" si="1"/>
        <v>15000</v>
      </c>
      <c r="F25">
        <f>0</f>
        <v>0</v>
      </c>
      <c r="G25">
        <f t="shared" si="2"/>
        <v>934.2666666666667</v>
      </c>
      <c r="H25">
        <f t="shared" si="3"/>
        <v>800</v>
      </c>
      <c r="I25">
        <f t="shared" si="4"/>
        <v>573.9752576557074</v>
      </c>
      <c r="J25" s="18">
        <f t="shared" si="5"/>
        <v>187304.95255436792</v>
      </c>
    </row>
    <row r="26" spans="1:10" ht="12.75">
      <c r="A26">
        <v>22</v>
      </c>
      <c r="B26">
        <f t="shared" si="8"/>
        <v>1450</v>
      </c>
      <c r="C26">
        <f t="shared" si="7"/>
        <v>31353.833333333332</v>
      </c>
      <c r="D26">
        <f t="shared" si="0"/>
        <v>1035.7142857142858</v>
      </c>
      <c r="E26">
        <f t="shared" si="1"/>
        <v>15428.571428571428</v>
      </c>
      <c r="F26">
        <f>$Q$15</f>
        <v>3000</v>
      </c>
      <c r="G26">
        <f t="shared" si="2"/>
        <v>934.2666666666667</v>
      </c>
      <c r="H26">
        <f t="shared" si="3"/>
        <v>800</v>
      </c>
      <c r="I26">
        <f t="shared" si="4"/>
        <v>624.3498418478931</v>
      </c>
      <c r="J26" s="18">
        <f t="shared" si="5"/>
        <v>200156.01192002537</v>
      </c>
    </row>
    <row r="27" spans="1:10" ht="12.75">
      <c r="A27">
        <v>23</v>
      </c>
      <c r="B27">
        <f t="shared" si="8"/>
        <v>1500</v>
      </c>
      <c r="C27">
        <f t="shared" si="7"/>
        <v>32435</v>
      </c>
      <c r="D27">
        <f t="shared" si="0"/>
        <v>1071.4285714285713</v>
      </c>
      <c r="E27">
        <f t="shared" si="1"/>
        <v>15857.142857142857</v>
      </c>
      <c r="F27">
        <f>0</f>
        <v>0</v>
      </c>
      <c r="G27">
        <f t="shared" si="2"/>
        <v>934.2666666666667</v>
      </c>
      <c r="H27">
        <f t="shared" si="3"/>
        <v>800</v>
      </c>
      <c r="I27">
        <f t="shared" si="4"/>
        <v>667.1867064000846</v>
      </c>
      <c r="J27" s="18">
        <f t="shared" si="5"/>
        <v>216738.2176740445</v>
      </c>
    </row>
    <row r="28" spans="1:10" ht="12.75">
      <c r="A28">
        <v>24</v>
      </c>
      <c r="B28">
        <f t="shared" si="8"/>
        <v>1550</v>
      </c>
      <c r="C28">
        <f t="shared" si="7"/>
        <v>33516.166666666664</v>
      </c>
      <c r="D28">
        <f t="shared" si="0"/>
        <v>1107.142857142857</v>
      </c>
      <c r="E28">
        <f t="shared" si="1"/>
        <v>16285.714285714284</v>
      </c>
      <c r="F28">
        <f>0</f>
        <v>0</v>
      </c>
      <c r="G28">
        <f t="shared" si="2"/>
        <v>934.2666666666667</v>
      </c>
      <c r="H28">
        <f t="shared" si="3"/>
        <v>800</v>
      </c>
      <c r="I28">
        <f t="shared" si="4"/>
        <v>722.4607255801484</v>
      </c>
      <c r="J28" s="18">
        <f t="shared" si="5"/>
        <v>234064.00697105323</v>
      </c>
    </row>
    <row r="29" spans="1:10" ht="12.75">
      <c r="A29">
        <v>25</v>
      </c>
      <c r="B29">
        <f>Q6</f>
        <v>1000</v>
      </c>
      <c r="C29">
        <f t="shared" si="7"/>
        <v>21623.333333333332</v>
      </c>
      <c r="D29">
        <f t="shared" si="0"/>
        <v>714.2857142857143</v>
      </c>
      <c r="E29">
        <f t="shared" si="1"/>
        <v>11571.428571428572</v>
      </c>
      <c r="F29">
        <f>$Q$15</f>
        <v>3000</v>
      </c>
      <c r="G29">
        <f t="shared" si="2"/>
        <v>934.2666666666667</v>
      </c>
      <c r="H29">
        <f t="shared" si="3"/>
        <v>800</v>
      </c>
      <c r="I29">
        <f t="shared" si="4"/>
        <v>780.2133565701774</v>
      </c>
      <c r="J29" s="18">
        <f t="shared" si="5"/>
        <v>240876.1441371472</v>
      </c>
    </row>
    <row r="30" spans="1:10" ht="12.75">
      <c r="A30">
        <v>26</v>
      </c>
      <c r="B30">
        <f aca="true" t="shared" si="9" ref="B30:B40">B29+$Q$7</f>
        <v>1050</v>
      </c>
      <c r="C30">
        <f t="shared" si="7"/>
        <v>22704.5</v>
      </c>
      <c r="D30">
        <f t="shared" si="0"/>
        <v>750</v>
      </c>
      <c r="E30">
        <f t="shared" si="1"/>
        <v>12000</v>
      </c>
      <c r="F30">
        <f>0</f>
        <v>0</v>
      </c>
      <c r="G30">
        <f t="shared" si="2"/>
        <v>934.2666666666667</v>
      </c>
      <c r="H30">
        <f t="shared" si="3"/>
        <v>800</v>
      </c>
      <c r="I30">
        <f t="shared" si="4"/>
        <v>802.9204804571574</v>
      </c>
      <c r="J30" s="18">
        <f t="shared" si="5"/>
        <v>251399.29795093773</v>
      </c>
    </row>
    <row r="31" spans="1:10" ht="12.75">
      <c r="A31">
        <v>27</v>
      </c>
      <c r="B31">
        <f t="shared" si="9"/>
        <v>1100</v>
      </c>
      <c r="C31">
        <f t="shared" si="7"/>
        <v>23785.666666666664</v>
      </c>
      <c r="D31">
        <f t="shared" si="0"/>
        <v>785.7142857142857</v>
      </c>
      <c r="E31">
        <f t="shared" si="1"/>
        <v>12428.571428571428</v>
      </c>
      <c r="F31">
        <f>0</f>
        <v>0</v>
      </c>
      <c r="G31">
        <f t="shared" si="2"/>
        <v>934.2666666666667</v>
      </c>
      <c r="H31">
        <f t="shared" si="3"/>
        <v>800</v>
      </c>
      <c r="I31">
        <f t="shared" si="4"/>
        <v>837.9976598364592</v>
      </c>
      <c r="J31" s="18">
        <f t="shared" si="5"/>
        <v>262645.83846791706</v>
      </c>
    </row>
    <row r="32" spans="1:10" ht="12.75">
      <c r="A32">
        <v>28</v>
      </c>
      <c r="B32">
        <f t="shared" si="9"/>
        <v>1150</v>
      </c>
      <c r="C32">
        <f t="shared" si="7"/>
        <v>24866.833333333332</v>
      </c>
      <c r="D32">
        <f t="shared" si="0"/>
        <v>821.4285714285713</v>
      </c>
      <c r="E32">
        <f t="shared" si="1"/>
        <v>12857.142857142857</v>
      </c>
      <c r="F32">
        <f>$Q$15</f>
        <v>3000</v>
      </c>
      <c r="G32">
        <f t="shared" si="2"/>
        <v>934.2666666666667</v>
      </c>
      <c r="H32">
        <f t="shared" si="3"/>
        <v>800</v>
      </c>
      <c r="I32">
        <f t="shared" si="4"/>
        <v>875.4861282263903</v>
      </c>
      <c r="J32" s="18">
        <f t="shared" si="5"/>
        <v>271618.17697709583</v>
      </c>
    </row>
    <row r="33" spans="1:10" ht="12.75">
      <c r="A33">
        <v>29</v>
      </c>
      <c r="B33">
        <f t="shared" si="9"/>
        <v>1200</v>
      </c>
      <c r="C33">
        <f t="shared" si="7"/>
        <v>25948</v>
      </c>
      <c r="D33">
        <f t="shared" si="0"/>
        <v>857.1428571428571</v>
      </c>
      <c r="E33">
        <f t="shared" si="1"/>
        <v>13285.714285714284</v>
      </c>
      <c r="F33">
        <f>0</f>
        <v>0</v>
      </c>
      <c r="G33">
        <f t="shared" si="2"/>
        <v>934.2666666666667</v>
      </c>
      <c r="H33">
        <f t="shared" si="3"/>
        <v>800</v>
      </c>
      <c r="I33">
        <f t="shared" si="4"/>
        <v>905.3939232569862</v>
      </c>
      <c r="J33" s="18">
        <f t="shared" si="5"/>
        <v>284308.73280511476</v>
      </c>
    </row>
    <row r="34" spans="1:10" ht="12.75">
      <c r="A34">
        <v>30</v>
      </c>
      <c r="B34">
        <f t="shared" si="9"/>
        <v>1250</v>
      </c>
      <c r="C34">
        <f t="shared" si="7"/>
        <v>27029.166666666664</v>
      </c>
      <c r="D34">
        <f t="shared" si="0"/>
        <v>892.8571428571428</v>
      </c>
      <c r="E34">
        <f t="shared" si="1"/>
        <v>13714.285714285714</v>
      </c>
      <c r="F34">
        <f>0</f>
        <v>0</v>
      </c>
      <c r="G34">
        <f t="shared" si="2"/>
        <v>934.2666666666667</v>
      </c>
      <c r="H34">
        <f t="shared" si="3"/>
        <v>800</v>
      </c>
      <c r="I34">
        <f t="shared" si="4"/>
        <v>947.6957760170493</v>
      </c>
      <c r="J34" s="18">
        <f t="shared" si="5"/>
        <v>297729.90000970324</v>
      </c>
    </row>
    <row r="35" spans="1:10" ht="12.75">
      <c r="A35">
        <v>31</v>
      </c>
      <c r="B35">
        <f t="shared" si="9"/>
        <v>1300</v>
      </c>
      <c r="C35">
        <f t="shared" si="7"/>
        <v>28110.333333333332</v>
      </c>
      <c r="D35">
        <f t="shared" si="0"/>
        <v>928.5714285714284</v>
      </c>
      <c r="E35">
        <f t="shared" si="1"/>
        <v>14142.857142857141</v>
      </c>
      <c r="F35">
        <f>$Q$15</f>
        <v>3000</v>
      </c>
      <c r="G35">
        <f t="shared" si="2"/>
        <v>934.2666666666667</v>
      </c>
      <c r="H35">
        <f t="shared" si="3"/>
        <v>800</v>
      </c>
      <c r="I35">
        <f t="shared" si="4"/>
        <v>992.4330000323442</v>
      </c>
      <c r="J35" s="18">
        <f t="shared" si="5"/>
        <v>308884.1139621165</v>
      </c>
    </row>
    <row r="36" spans="1:10" ht="12.75">
      <c r="A36">
        <v>32</v>
      </c>
      <c r="B36">
        <f t="shared" si="9"/>
        <v>1350</v>
      </c>
      <c r="C36">
        <f t="shared" si="7"/>
        <v>29191.5</v>
      </c>
      <c r="D36">
        <f t="shared" si="0"/>
        <v>964.2857142857142</v>
      </c>
      <c r="E36">
        <f t="shared" si="1"/>
        <v>14571.42857142857</v>
      </c>
      <c r="F36">
        <f>0</f>
        <v>0</v>
      </c>
      <c r="G36">
        <f t="shared" si="2"/>
        <v>934.2666666666667</v>
      </c>
      <c r="H36">
        <f t="shared" si="3"/>
        <v>800</v>
      </c>
      <c r="I36">
        <f t="shared" si="4"/>
        <v>1029.613713207055</v>
      </c>
      <c r="J36" s="18">
        <f t="shared" si="5"/>
        <v>323763.81815151405</v>
      </c>
    </row>
    <row r="37" spans="1:10" ht="12.75">
      <c r="A37">
        <v>33</v>
      </c>
      <c r="B37">
        <f t="shared" si="9"/>
        <v>1400</v>
      </c>
      <c r="C37">
        <f t="shared" si="7"/>
        <v>30272.666666666664</v>
      </c>
      <c r="D37">
        <f t="shared" si="0"/>
        <v>1000</v>
      </c>
      <c r="E37">
        <f t="shared" si="1"/>
        <v>15000</v>
      </c>
      <c r="F37">
        <f>0</f>
        <v>0</v>
      </c>
      <c r="G37">
        <f t="shared" si="2"/>
        <v>934.2666666666667</v>
      </c>
      <c r="H37">
        <f t="shared" si="3"/>
        <v>800</v>
      </c>
      <c r="I37">
        <f t="shared" si="4"/>
        <v>1079.2127271717136</v>
      </c>
      <c r="J37" s="18">
        <f t="shared" si="5"/>
        <v>339381.4308786858</v>
      </c>
    </row>
    <row r="38" spans="1:10" ht="12.75">
      <c r="A38">
        <v>34</v>
      </c>
      <c r="B38">
        <f t="shared" si="9"/>
        <v>1450</v>
      </c>
      <c r="C38">
        <f t="shared" si="7"/>
        <v>31353.833333333332</v>
      </c>
      <c r="D38">
        <f t="shared" si="0"/>
        <v>1035.7142857142858</v>
      </c>
      <c r="E38">
        <f t="shared" si="1"/>
        <v>15428.571428571428</v>
      </c>
      <c r="F38">
        <f>$Q$15</f>
        <v>3000</v>
      </c>
      <c r="G38">
        <f t="shared" si="2"/>
        <v>934.2666666666667</v>
      </c>
      <c r="H38">
        <f t="shared" si="3"/>
        <v>800</v>
      </c>
      <c r="I38">
        <f t="shared" si="4"/>
        <v>1131.271436262286</v>
      </c>
      <c r="J38" s="18">
        <f t="shared" si="5"/>
        <v>352739.4118387576</v>
      </c>
    </row>
    <row r="39" spans="1:10" ht="12.75">
      <c r="A39">
        <v>35</v>
      </c>
      <c r="B39">
        <f t="shared" si="9"/>
        <v>1500</v>
      </c>
      <c r="C39">
        <f t="shared" si="7"/>
        <v>32435</v>
      </c>
      <c r="D39">
        <f t="shared" si="0"/>
        <v>1071.4285714285713</v>
      </c>
      <c r="E39">
        <f t="shared" si="1"/>
        <v>15857.142857142857</v>
      </c>
      <c r="F39">
        <f>0</f>
        <v>0</v>
      </c>
      <c r="G39">
        <f t="shared" si="2"/>
        <v>934.2666666666667</v>
      </c>
      <c r="H39">
        <f t="shared" si="3"/>
        <v>800</v>
      </c>
      <c r="I39">
        <f t="shared" si="4"/>
        <v>1175.7980394625254</v>
      </c>
      <c r="J39" s="18">
        <f t="shared" si="5"/>
        <v>369830.2289258392</v>
      </c>
    </row>
    <row r="40" spans="1:10" ht="12.75">
      <c r="A40">
        <v>36</v>
      </c>
      <c r="B40">
        <f t="shared" si="9"/>
        <v>1550</v>
      </c>
      <c r="C40">
        <f t="shared" si="7"/>
        <v>33516.166666666664</v>
      </c>
      <c r="D40">
        <f t="shared" si="0"/>
        <v>1107.142857142857</v>
      </c>
      <c r="E40">
        <f t="shared" si="1"/>
        <v>16285.714285714284</v>
      </c>
      <c r="F40">
        <f>0</f>
        <v>0</v>
      </c>
      <c r="G40">
        <f t="shared" si="2"/>
        <v>934.2666666666667</v>
      </c>
      <c r="H40">
        <f t="shared" si="3"/>
        <v>800</v>
      </c>
      <c r="I40">
        <f t="shared" si="4"/>
        <v>1232.7674297527974</v>
      </c>
      <c r="J40" s="18">
        <f t="shared" si="5"/>
        <v>387666.3249270206</v>
      </c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4:P59"/>
  <sheetViews>
    <sheetView zoomScale="150" zoomScaleNormal="150" workbookViewId="0" topLeftCell="A13">
      <selection activeCell="D29" sqref="D29"/>
    </sheetView>
  </sheetViews>
  <sheetFormatPr defaultColWidth="9.140625" defaultRowHeight="12.75"/>
  <cols>
    <col min="4" max="4" width="7.8515625" style="0" bestFit="1" customWidth="1"/>
    <col min="5" max="5" width="6.57421875" style="0" customWidth="1"/>
    <col min="6" max="6" width="7.00390625" style="0" customWidth="1"/>
    <col min="7" max="7" width="6.7109375" style="0" bestFit="1" customWidth="1"/>
    <col min="8" max="8" width="7.140625" style="0" customWidth="1"/>
    <col min="9" max="15" width="6.7109375" style="0" bestFit="1" customWidth="1"/>
    <col min="16" max="16" width="13.7109375" style="0" customWidth="1"/>
  </cols>
  <sheetData>
    <row r="4" spans="3:5" ht="12.75">
      <c r="C4" t="s">
        <v>41</v>
      </c>
      <c r="E4">
        <v>2.99</v>
      </c>
    </row>
    <row r="6" ht="12.75">
      <c r="C6" t="s">
        <v>32</v>
      </c>
    </row>
    <row r="8" spans="3:15" ht="12.75">
      <c r="C8" s="12" t="s">
        <v>24</v>
      </c>
      <c r="D8" s="12" t="s">
        <v>43</v>
      </c>
      <c r="E8" s="12" t="s">
        <v>42</v>
      </c>
      <c r="F8" s="12" t="s">
        <v>44</v>
      </c>
      <c r="G8" s="12" t="s">
        <v>45</v>
      </c>
      <c r="H8" s="12" t="s">
        <v>46</v>
      </c>
      <c r="I8" s="12" t="s">
        <v>47</v>
      </c>
      <c r="J8" s="12" t="s">
        <v>48</v>
      </c>
      <c r="K8" s="12" t="s">
        <v>49</v>
      </c>
      <c r="L8" s="12" t="s">
        <v>50</v>
      </c>
      <c r="M8" s="12" t="s">
        <v>51</v>
      </c>
      <c r="N8" s="12" t="s">
        <v>52</v>
      </c>
      <c r="O8" s="12" t="s">
        <v>53</v>
      </c>
    </row>
    <row r="9" spans="3:15" ht="12.75">
      <c r="C9" s="12" t="s">
        <v>54</v>
      </c>
      <c r="D9" s="17">
        <f>'2.99'!$J$5</f>
        <v>-57174.74285714286</v>
      </c>
      <c r="E9" s="17">
        <f>'2.99'!$J$6</f>
        <v>-57126.25695238096</v>
      </c>
      <c r="F9" s="17">
        <f>'2.99'!$J$7</f>
        <v>-56822.30999809525</v>
      </c>
      <c r="G9" s="17">
        <f>'2.99'!$J$8</f>
        <v>-59260.34738379049</v>
      </c>
      <c r="H9" s="17">
        <f>'2.99'!$J$9</f>
        <v>-58467.78895286649</v>
      </c>
      <c r="I9" s="17">
        <f>'2.99'!$J$10</f>
        <v>-57412.32874715705</v>
      </c>
      <c r="J9" s="17">
        <f>'2.99'!$J$11</f>
        <v>-59091.33774891433</v>
      </c>
      <c r="K9" s="17">
        <f>'2.99'!$J$12</f>
        <v>-57532.160650213</v>
      </c>
      <c r="L9" s="17">
        <f>'2.99'!$J$13</f>
        <v>-55702.41559004848</v>
      </c>
      <c r="M9" s="17">
        <f>'2.99'!$J$14</f>
        <v>-56599.396888806106</v>
      </c>
      <c r="N9" s="17">
        <f>'2.99'!$J$15</f>
        <v>-54250.37181007512</v>
      </c>
      <c r="O9" s="17">
        <f>'2.99'!$J$16</f>
        <v>-51622.88029008063</v>
      </c>
    </row>
    <row r="10" spans="3:15" ht="12.75">
      <c r="C10" s="13" t="s">
        <v>55</v>
      </c>
      <c r="D10" s="17">
        <f>'2.99'!$J$17</f>
        <v>-54773.8519501243</v>
      </c>
      <c r="E10" s="17">
        <f>'2.99'!$J$18</f>
        <v>-54701.35713629221</v>
      </c>
      <c r="F10" s="17">
        <f>'2.99'!$J$19</f>
        <v>-54373.161183845616</v>
      </c>
      <c r="G10" s="17">
        <f>'2.99'!$J$20</f>
        <v>-56786.70708139836</v>
      </c>
      <c r="H10" s="17">
        <f>'2.99'!$J$21</f>
        <v>-55969.41224745044</v>
      </c>
      <c r="I10" s="17">
        <f>'2.99'!$J$22</f>
        <v>-54888.96827468685</v>
      </c>
      <c r="J10" s="17">
        <f>'2.99'!$J$23</f>
        <v>-56542.74367171943</v>
      </c>
      <c r="K10" s="17">
        <f>'2.99'!$J$24</f>
        <v>-54958.08063224615</v>
      </c>
      <c r="L10" s="17">
        <f>'2.99'!$J$25</f>
        <v>-53102.594771901946</v>
      </c>
      <c r="M10" s="17">
        <f>'2.99'!$J$26</f>
        <v>-53973.57786247811</v>
      </c>
      <c r="N10" s="17">
        <f>'2.99'!$J$27</f>
        <v>-51598.29459348384</v>
      </c>
      <c r="O10" s="17">
        <f>'2.99'!$J$28</f>
        <v>-48944.282301323445</v>
      </c>
    </row>
    <row r="11" spans="3:15" ht="12.75">
      <c r="C11" s="12" t="s">
        <v>56</v>
      </c>
      <c r="D11" s="17">
        <f>'2.99'!$J$29</f>
        <v>-52068.46798147954</v>
      </c>
      <c r="E11" s="17">
        <f>'2.99'!$J$30</f>
        <v>-51968.919327961004</v>
      </c>
      <c r="F11" s="17">
        <f>'2.99'!$J$31</f>
        <v>-51613.398997431104</v>
      </c>
      <c r="G11" s="17">
        <f>'2.99'!$J$32</f>
        <v>-53999.3472731197</v>
      </c>
      <c r="H11" s="17">
        <f>'2.99'!$J$33</f>
        <v>-53154.178841089</v>
      </c>
      <c r="I11" s="17">
        <f>'2.99'!$J$34</f>
        <v>-52045.5825342618</v>
      </c>
      <c r="J11" s="17">
        <f>'2.99'!$J$35</f>
        <v>-53670.92407389013</v>
      </c>
      <c r="K11" s="17">
        <f>'2.99'!$J$36</f>
        <v>-52057.54283843855</v>
      </c>
      <c r="L11" s="17">
        <f>'2.99'!$J$37</f>
        <v>-50173.05160015627</v>
      </c>
      <c r="M11" s="17">
        <f>'2.99'!$J$38</f>
        <v>-51014.739259014976</v>
      </c>
      <c r="N11" s="17">
        <f>'2.99'!$J$39</f>
        <v>-48609.86760398608</v>
      </c>
      <c r="O11" s="17">
        <f>'2.99'!$J$40</f>
        <v>-45925.9710419307</v>
      </c>
    </row>
    <row r="14" spans="3:5" ht="12.75">
      <c r="C14" t="s">
        <v>41</v>
      </c>
      <c r="E14">
        <v>3.49</v>
      </c>
    </row>
    <row r="16" ht="12.75">
      <c r="C16" t="s">
        <v>32</v>
      </c>
    </row>
    <row r="18" spans="3:15" ht="12.75">
      <c r="C18" s="12" t="s">
        <v>24</v>
      </c>
      <c r="D18" s="12" t="s">
        <v>43</v>
      </c>
      <c r="E18" s="12" t="s">
        <v>42</v>
      </c>
      <c r="F18" s="12" t="s">
        <v>44</v>
      </c>
      <c r="G18" s="12" t="s">
        <v>45</v>
      </c>
      <c r="H18" s="12" t="s">
        <v>46</v>
      </c>
      <c r="I18" s="12" t="s">
        <v>47</v>
      </c>
      <c r="J18" s="12" t="s">
        <v>48</v>
      </c>
      <c r="K18" s="12" t="s">
        <v>49</v>
      </c>
      <c r="L18" s="12" t="s">
        <v>50</v>
      </c>
      <c r="M18" s="12" t="s">
        <v>51</v>
      </c>
      <c r="N18" s="12" t="s">
        <v>52</v>
      </c>
      <c r="O18" s="12" t="s">
        <v>53</v>
      </c>
    </row>
    <row r="19" spans="3:15" ht="12.75">
      <c r="C19" s="12" t="s">
        <v>54</v>
      </c>
      <c r="D19" s="17">
        <f>'3.49'!$J$5</f>
        <v>-55008.0761904762</v>
      </c>
      <c r="E19" s="17">
        <f>'3.49'!$J$6</f>
        <v>-52662.92361904763</v>
      </c>
      <c r="F19" s="17">
        <f>'3.49'!$J$7</f>
        <v>-49931.00999809526</v>
      </c>
      <c r="G19" s="17">
        <f>'3.49'!$J$8</f>
        <v>-49808.467717123836</v>
      </c>
      <c r="H19" s="17">
        <f>'3.49'!$J$9</f>
        <v>-46321.39048953317</v>
      </c>
      <c r="I19" s="17">
        <f>'3.49'!$J$10</f>
        <v>-42436.13296585708</v>
      </c>
      <c r="J19" s="17">
        <f>'3.49'!$J$11</f>
        <v>-41148.7133431347</v>
      </c>
      <c r="K19" s="17">
        <f>'3.49'!$J$12</f>
        <v>-36485.11000037558</v>
      </c>
      <c r="L19" s="17">
        <f>'3.49'!$J$13</f>
        <v>-31411.561100379335</v>
      </c>
      <c r="M19" s="17">
        <f>'3.49'!$J$14</f>
        <v>-28923.967187573602</v>
      </c>
      <c r="N19" s="17">
        <f>'3.49'!$J$15</f>
        <v>-23048.187811830292</v>
      </c>
      <c r="O19" s="17">
        <f>'3.49'!$J$16</f>
        <v>-16750.341118520024</v>
      </c>
    </row>
    <row r="20" spans="3:15" ht="12.75">
      <c r="C20" s="13" t="s">
        <v>55</v>
      </c>
      <c r="D20" s="17">
        <f>'3.49'!$J$17</f>
        <v>-17385.920720181417</v>
      </c>
      <c r="E20" s="17">
        <f>'3.49'!$J$18</f>
        <v>-14664.546594049896</v>
      </c>
      <c r="F20" s="17">
        <f>'3.49'!$J$19</f>
        <v>-11552.649202847539</v>
      </c>
      <c r="G20" s="17">
        <f>'3.49'!$J$20</f>
        <v>-11046.323313923633</v>
      </c>
      <c r="H20" s="17">
        <f>'3.49'!$J$21</f>
        <v>-7171.624642300963</v>
      </c>
      <c r="I20" s="17">
        <f>'3.49'!$J$22</f>
        <v>-2894.869460152546</v>
      </c>
      <c r="J20" s="17">
        <f>'3.49'!$J$23</f>
        <v>-1212.0372023731195</v>
      </c>
      <c r="K20" s="17">
        <f>'3.49'!$J$24</f>
        <v>3850.9329017936275</v>
      </c>
      <c r="L20" s="17">
        <f>'3.49'!$J$25</f>
        <v>9302.169344799606</v>
      </c>
      <c r="M20" s="17">
        <f>'3.49'!$J$26</f>
        <v>12134.88609975846</v>
      </c>
      <c r="N20" s="17">
        <f>'3.49'!$J$27</f>
        <v>18340.354767710036</v>
      </c>
      <c r="O20" s="17">
        <f>'3.49'!$J$28</f>
        <v>24929.81785503097</v>
      </c>
    </row>
    <row r="21" spans="3:15" ht="12.75">
      <c r="C21" s="12" t="s">
        <v>56</v>
      </c>
      <c r="D21" s="17">
        <f>'3.49'!$J$29</f>
        <v>24544.841057404887</v>
      </c>
      <c r="E21" s="17">
        <f>'3.49'!$J$30</f>
        <v>27521.89052759624</v>
      </c>
      <c r="F21" s="17">
        <f>'3.49'!$J$31</f>
        <v>30872.17301983108</v>
      </c>
      <c r="G21" s="17">
        <f>'3.49'!$J$32</f>
        <v>31596.9326441829</v>
      </c>
      <c r="H21" s="17">
        <f>'3.49'!$J$33</f>
        <v>35687.41765775875</v>
      </c>
      <c r="I21" s="17">
        <f>'3.49'!$J$34</f>
        <v>40154.847145189364</v>
      </c>
      <c r="J21" s="17">
        <f>'3.49'!$J$35</f>
        <v>42000.47758805429</v>
      </c>
      <c r="K21" s="17">
        <f>'3.49'!$J$36</f>
        <v>47215.56965620494</v>
      </c>
      <c r="L21" s="17">
        <f>'3.49'!$J$37</f>
        <v>52811.35488839229</v>
      </c>
      <c r="M21" s="17">
        <f>'3.49'!$J$38</f>
        <v>55789.10226182979</v>
      </c>
      <c r="N21" s="17">
        <f>'3.49'!$J$39</f>
        <v>62140.084983654924</v>
      </c>
      <c r="O21" s="17">
        <f>'3.49'!$J$40</f>
        <v>68875.54717169567</v>
      </c>
    </row>
    <row r="25" ht="12.75">
      <c r="E25">
        <v>3.99</v>
      </c>
    </row>
    <row r="28" spans="3:15" ht="12.75">
      <c r="C28" s="12" t="s">
        <v>24</v>
      </c>
      <c r="D28" s="12" t="s">
        <v>43</v>
      </c>
      <c r="E28" s="12" t="s">
        <v>42</v>
      </c>
      <c r="F28" s="12" t="s">
        <v>44</v>
      </c>
      <c r="G28" s="12" t="s">
        <v>45</v>
      </c>
      <c r="H28" s="12" t="s">
        <v>46</v>
      </c>
      <c r="I28" s="12" t="s">
        <v>47</v>
      </c>
      <c r="J28" s="12" t="s">
        <v>48</v>
      </c>
      <c r="K28" s="12" t="s">
        <v>49</v>
      </c>
      <c r="L28" s="12" t="s">
        <v>50</v>
      </c>
      <c r="M28" s="12" t="s">
        <v>51</v>
      </c>
      <c r="N28" s="12" t="s">
        <v>52</v>
      </c>
      <c r="O28" s="12" t="s">
        <v>53</v>
      </c>
    </row>
    <row r="29" spans="3:15" ht="12.75">
      <c r="C29" s="12" t="s">
        <v>54</v>
      </c>
      <c r="D29" s="17">
        <f>'3.99'!$J$5</f>
        <v>-52841.409523809525</v>
      </c>
      <c r="E29" s="17">
        <f>'3.99'!$J$6</f>
        <v>-48199.590285714294</v>
      </c>
      <c r="F29" s="17">
        <f>'3.99'!$J$7</f>
        <v>-43039.70999809525</v>
      </c>
      <c r="G29" s="17">
        <f>'3.99'!$J$8</f>
        <v>-40356.588050457154</v>
      </c>
      <c r="H29" s="17">
        <f>'3.99'!$J$9</f>
        <v>-34174.99202619983</v>
      </c>
      <c r="I29" s="17">
        <f>'3.99'!$J$10</f>
        <v>-27459.937184557064</v>
      </c>
      <c r="J29" s="17">
        <f>'3.99'!$J$11</f>
        <v>-23206.088937355016</v>
      </c>
      <c r="K29" s="17">
        <f>'3.99'!$J$12</f>
        <v>-15438.05935053809</v>
      </c>
      <c r="L29" s="17">
        <f>'3.99'!$J$13</f>
        <v>-7120.706610710136</v>
      </c>
      <c r="M29" s="17">
        <f>'3.99'!$J$14</f>
        <v>-1248.5374863410439</v>
      </c>
      <c r="N29" s="17">
        <f>'3.99'!$J$15</f>
        <v>8153.996186414595</v>
      </c>
      <c r="O29" s="17">
        <f>'3.99'!$J$16</f>
        <v>18067.83807846455</v>
      </c>
    </row>
    <row r="30" spans="3:15" ht="12.75">
      <c r="C30" s="13" t="s">
        <v>55</v>
      </c>
      <c r="D30" s="17">
        <f>'3.99'!$J$17</f>
        <v>19826.65468158324</v>
      </c>
      <c r="E30" s="17">
        <f>'3.99'!$J$18</f>
        <v>25062.976863855187</v>
      </c>
      <c r="F30" s="17">
        <f>'3.99'!$J$19</f>
        <v>30788.39631054423</v>
      </c>
      <c r="G30" s="17">
        <f>'3.99'!$J$20</f>
        <v>34004.543345865095</v>
      </c>
      <c r="H30" s="17">
        <f>'3.99'!$J$21</f>
        <v>40703.053728446546</v>
      </c>
      <c r="I30" s="17">
        <f>'3.99'!$J$22</f>
        <v>47895.53533611279</v>
      </c>
      <c r="J30" s="17">
        <f>'3.99'!$J$23</f>
        <v>52583.63473961412</v>
      </c>
      <c r="K30" s="17">
        <f>'3.99'!$J$24</f>
        <v>60759.00399826997</v>
      </c>
      <c r="L30" s="17">
        <f>'3.99'!$J$25</f>
        <v>69433.26734493086</v>
      </c>
      <c r="M30" s="17">
        <f>'3.99'!$J$26</f>
        <v>75608.08775989016</v>
      </c>
      <c r="N30" s="17">
        <f>'3.99'!$J$27</f>
        <v>85275.13376670884</v>
      </c>
      <c r="O30" s="17">
        <f>'3.99'!$J$28</f>
        <v>95446.04611735977</v>
      </c>
    </row>
    <row r="31" spans="3:15" ht="12.75">
      <c r="C31" s="12" t="s">
        <v>56</v>
      </c>
      <c r="D31" s="17">
        <f>'3.99'!$J$29</f>
        <v>97462.7900806081</v>
      </c>
      <c r="E31" s="17">
        <f>'3.99'!$J$30</f>
        <v>102957.8993808768</v>
      </c>
      <c r="F31" s="17">
        <f>'3.99'!$J$31</f>
        <v>108942.96856928927</v>
      </c>
      <c r="G31" s="17">
        <f>'3.99'!$J$32</f>
        <v>112419.63084547261</v>
      </c>
      <c r="H31" s="17">
        <f>'3.99'!$J$33</f>
        <v>119379.52485305279</v>
      </c>
      <c r="I31" s="17">
        <f>'3.99'!$J$34</f>
        <v>126834.26136446773</v>
      </c>
      <c r="J31" s="17">
        <f>'3.99'!$J$35</f>
        <v>131785.48985473026</v>
      </c>
      <c r="K31" s="17">
        <f>'3.99'!$J$36</f>
        <v>140224.86529710316</v>
      </c>
      <c r="L31" s="17">
        <f>'3.99'!$J$37</f>
        <v>149164.0148480935</v>
      </c>
      <c r="M31" s="17">
        <f>'3.99'!$J$38</f>
        <v>155604.60442139668</v>
      </c>
      <c r="N31" s="17">
        <f>'3.99'!$J$39</f>
        <v>165538.3054837537</v>
      </c>
      <c r="O31" s="17">
        <f>'3.99'!$J$40</f>
        <v>175976.76174012813</v>
      </c>
    </row>
    <row r="35" ht="12.75">
      <c r="E35">
        <v>4.49</v>
      </c>
    </row>
    <row r="38" spans="3:15" ht="12.75">
      <c r="C38" s="12" t="s">
        <v>24</v>
      </c>
      <c r="D38" s="12" t="s">
        <v>43</v>
      </c>
      <c r="E38" s="12" t="s">
        <v>42</v>
      </c>
      <c r="F38" s="12" t="s">
        <v>44</v>
      </c>
      <c r="G38" s="12" t="s">
        <v>45</v>
      </c>
      <c r="H38" s="12" t="s">
        <v>46</v>
      </c>
      <c r="I38" s="12" t="s">
        <v>47</v>
      </c>
      <c r="J38" s="12" t="s">
        <v>48</v>
      </c>
      <c r="K38" s="12" t="s">
        <v>49</v>
      </c>
      <c r="L38" s="12" t="s">
        <v>50</v>
      </c>
      <c r="M38" s="12" t="s">
        <v>51</v>
      </c>
      <c r="N38" s="12" t="s">
        <v>52</v>
      </c>
      <c r="O38" s="12" t="s">
        <v>53</v>
      </c>
    </row>
    <row r="39" spans="3:15" ht="12.75">
      <c r="C39" s="12" t="s">
        <v>54</v>
      </c>
      <c r="D39" s="17">
        <f>'4.49'!$J$5</f>
        <v>-50674.74285714286</v>
      </c>
      <c r="E39" s="17">
        <f>'4.49'!$J$6</f>
        <v>-43736.25695238096</v>
      </c>
      <c r="F39" s="17">
        <f>'4.49'!$J$7</f>
        <v>-36148.409998095245</v>
      </c>
      <c r="G39" s="17">
        <f>'4.49'!$J$8</f>
        <v>-30904.708383790483</v>
      </c>
      <c r="H39" s="17">
        <f>'4.49'!$J$9</f>
        <v>-22028.59356286648</v>
      </c>
      <c r="I39" s="17">
        <f>'4.49'!$J$10</f>
        <v>-12483.74140325705</v>
      </c>
      <c r="J39" s="17">
        <f>'4.49'!$J$11</f>
        <v>-5263.464531575331</v>
      </c>
      <c r="K39" s="17">
        <f>'4.49'!$J$12</f>
        <v>5608.991299299394</v>
      </c>
      <c r="L39" s="17">
        <f>'4.49'!$J$13</f>
        <v>17132.754603630394</v>
      </c>
      <c r="M39" s="17">
        <f>'4.49'!$J$14</f>
        <v>26274.90664278535</v>
      </c>
      <c r="N39" s="17">
        <f>'4.49'!$J$15</f>
        <v>39027.508712547016</v>
      </c>
      <c r="O39" s="17">
        <f>'4.49'!$J$16</f>
        <v>52402.59564635074</v>
      </c>
    </row>
    <row r="40" spans="3:15" ht="12.75">
      <c r="C40" s="13" t="s">
        <v>55</v>
      </c>
      <c r="D40" s="17">
        <f>'4.49'!$J$17</f>
        <v>56442.52810802904</v>
      </c>
      <c r="E40" s="17">
        <f>'4.49'!$J$18</f>
        <v>64075.903201722474</v>
      </c>
      <c r="F40" s="17">
        <f>'4.49'!$J$19</f>
        <v>72314.69906953775</v>
      </c>
      <c r="G40" s="17">
        <f>'4.49'!$J$20</f>
        <v>78160.93378072193</v>
      </c>
      <c r="H40" s="17">
        <f>'4.49'!$J$21</f>
        <v>87606.63213141957</v>
      </c>
      <c r="I40" s="17">
        <f>'4.49'!$J$22</f>
        <v>97663.7923337624</v>
      </c>
      <c r="J40" s="17">
        <f>'4.49'!$J$23</f>
        <v>105334.45259392257</v>
      </c>
      <c r="K40" s="17">
        <f>'4.49'!$J$24</f>
        <v>116610.65791209278</v>
      </c>
      <c r="L40" s="17">
        <f>'4.49'!$J$25</f>
        <v>128504.42677179977</v>
      </c>
      <c r="M40" s="17">
        <f>'4.49'!$J$26</f>
        <v>138017.81771818196</v>
      </c>
      <c r="N40" s="17">
        <f>'4.49'!$J$27</f>
        <v>151142.89615819496</v>
      </c>
      <c r="O40" s="17">
        <f>'4.49'!$J$28</f>
        <v>164891.70105015088</v>
      </c>
    </row>
    <row r="41" spans="3:15" ht="12.75">
      <c r="C41" s="12" t="s">
        <v>56</v>
      </c>
      <c r="D41" s="17">
        <f>'4.49'!$J$29</f>
        <v>169306.59719650852</v>
      </c>
      <c r="E41" s="17">
        <f>'4.49'!$J$30</f>
        <v>177316.18585383022</v>
      </c>
      <c r="F41" s="17">
        <f>'4.49'!$J$31</f>
        <v>185932.44933048586</v>
      </c>
      <c r="G41" s="17">
        <f>'4.49'!$J$32</f>
        <v>192157.40987587319</v>
      </c>
      <c r="H41" s="17">
        <f>'4.49'!$J$33</f>
        <v>201983.09648022134</v>
      </c>
      <c r="I41" s="17">
        <f>'4.49'!$J$34</f>
        <v>212421.51156372685</v>
      </c>
      <c r="J41" s="17">
        <f>'4.49'!$J$35</f>
        <v>220474.69755465354</v>
      </c>
      <c r="K41" s="17">
        <f>'4.49'!$J$36</f>
        <v>232134.7036893595</v>
      </c>
      <c r="L41" s="17">
        <f>'4.49'!$J$37</f>
        <v>244413.55270165738</v>
      </c>
      <c r="M41" s="17">
        <f>'4.49'!$J$38</f>
        <v>254313.30740113906</v>
      </c>
      <c r="N41" s="17">
        <f>'4.49'!$J$39</f>
        <v>267826.0374734286</v>
      </c>
      <c r="O41" s="17">
        <f>'4.49'!$J$40</f>
        <v>281963.7861697686</v>
      </c>
    </row>
    <row r="45" spans="3:16" ht="12.75">
      <c r="C45" s="14"/>
      <c r="D45" s="14"/>
      <c r="E45" s="14">
        <v>4.99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3:16" ht="12.7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ht="12.75">
      <c r="P47" s="14"/>
    </row>
    <row r="48" spans="3:16" ht="12.75">
      <c r="C48" s="12" t="s">
        <v>24</v>
      </c>
      <c r="D48" s="12" t="s">
        <v>43</v>
      </c>
      <c r="E48" s="12" t="s">
        <v>42</v>
      </c>
      <c r="F48" s="12" t="s">
        <v>44</v>
      </c>
      <c r="G48" s="12" t="s">
        <v>45</v>
      </c>
      <c r="H48" s="12" t="s">
        <v>46</v>
      </c>
      <c r="I48" s="12" t="s">
        <v>47</v>
      </c>
      <c r="J48" s="12" t="s">
        <v>48</v>
      </c>
      <c r="K48" s="12" t="s">
        <v>49</v>
      </c>
      <c r="L48" s="12" t="s">
        <v>50</v>
      </c>
      <c r="M48" s="12" t="s">
        <v>51</v>
      </c>
      <c r="N48" s="12" t="s">
        <v>52</v>
      </c>
      <c r="O48" s="12" t="s">
        <v>53</v>
      </c>
      <c r="P48" s="14"/>
    </row>
    <row r="49" spans="3:16" ht="12.75">
      <c r="C49" s="12" t="s">
        <v>54</v>
      </c>
      <c r="D49" s="17">
        <f>'4.99'!$J$5</f>
        <v>-48508.0761904762</v>
      </c>
      <c r="E49" s="17">
        <f>'4.99'!$J$6</f>
        <v>-39272.92361904763</v>
      </c>
      <c r="F49" s="17">
        <f>'4.99'!$J$7</f>
        <v>-29257.10999809525</v>
      </c>
      <c r="G49" s="17">
        <f>'4.99'!$J$8</f>
        <v>-21452.828717123823</v>
      </c>
      <c r="H49" s="17">
        <f>'4.99'!$J$9</f>
        <v>-9882.195099533155</v>
      </c>
      <c r="I49" s="17">
        <f>'4.99'!$J$10</f>
        <v>2492.4543780429367</v>
      </c>
      <c r="J49" s="17">
        <f>'4.99'!$J$11</f>
        <v>12662.543511684033</v>
      </c>
      <c r="K49" s="17">
        <f>'4.99'!$J$12</f>
        <v>26554.842466246788</v>
      </c>
      <c r="L49" s="17">
        <f>'4.99'!$J$13</f>
        <v>41181.75860780094</v>
      </c>
      <c r="M49" s="17">
        <f>'4.99'!$J$14</f>
        <v>53545.74066030314</v>
      </c>
      <c r="N49" s="17">
        <f>'4.99'!$J$15</f>
        <v>69639.2455101232</v>
      </c>
      <c r="O49" s="17">
        <f>'4.99'!$J$16</f>
        <v>86474.70489991884</v>
      </c>
      <c r="P49" s="14"/>
    </row>
    <row r="50" spans="3:16" ht="12.75">
      <c r="C50" s="13" t="s">
        <v>55</v>
      </c>
      <c r="D50" s="17">
        <f>'4.99'!$J$17</f>
        <v>92794.87772577572</v>
      </c>
      <c r="E50" s="17">
        <f>'4.99'!$J$18</f>
        <v>102824.42731819497</v>
      </c>
      <c r="F50" s="17">
        <f>'4.99'!$J$19</f>
        <v>113575.71826639849</v>
      </c>
      <c r="G50" s="17">
        <f>'4.99'!$J$20</f>
        <v>122051.15637490553</v>
      </c>
      <c r="H50" s="17">
        <f>'4.99'!$J$21</f>
        <v>134243.15546758383</v>
      </c>
      <c r="I50" s="17">
        <f>'4.99'!$J$22</f>
        <v>147164.10408104717</v>
      </c>
      <c r="J50" s="17">
        <f>'4.99'!$J$23</f>
        <v>157816.43204703165</v>
      </c>
      <c r="K50" s="17">
        <f>'4.99'!$J$24</f>
        <v>172192.57729671223</v>
      </c>
      <c r="L50" s="17">
        <f>'4.99'!$J$25</f>
        <v>187304.95255436792</v>
      </c>
      <c r="M50" s="17">
        <f>'4.99'!$J$26</f>
        <v>200156.01192002537</v>
      </c>
      <c r="N50" s="17">
        <f>'4.99'!$J$27</f>
        <v>216738.2176740445</v>
      </c>
      <c r="O50" s="17">
        <f>'4.99'!$J$28</f>
        <v>234064.00697105323</v>
      </c>
      <c r="P50" s="14"/>
    </row>
    <row r="51" spans="3:16" ht="12.75">
      <c r="C51" s="12" t="s">
        <v>56</v>
      </c>
      <c r="D51" s="17">
        <f>'4.99'!$J$29</f>
        <v>240876.1441371472</v>
      </c>
      <c r="E51" s="17">
        <f>'4.99'!$J$30</f>
        <v>251399.29795093773</v>
      </c>
      <c r="F51" s="17">
        <f>'4.99'!$J$31</f>
        <v>262645.83846791706</v>
      </c>
      <c r="G51" s="17">
        <f>'4.99'!$J$32</f>
        <v>271618.17697709583</v>
      </c>
      <c r="H51" s="17">
        <f>'4.99'!$J$33</f>
        <v>284308.73280511476</v>
      </c>
      <c r="I51" s="17">
        <f>'4.99'!$J$34</f>
        <v>297729.90000970324</v>
      </c>
      <c r="J51" s="17">
        <f>'4.99'!$J$35</f>
        <v>308884.1139621165</v>
      </c>
      <c r="K51" s="17">
        <f>'4.99'!$J$36</f>
        <v>323763.81815151405</v>
      </c>
      <c r="L51" s="17">
        <f>'4.99'!$J$37</f>
        <v>339381.4308786858</v>
      </c>
      <c r="M51" s="17">
        <f>'4.99'!$J$38</f>
        <v>352739.4118387576</v>
      </c>
      <c r="N51" s="17">
        <f>'4.99'!$J$39</f>
        <v>369830.2289258392</v>
      </c>
      <c r="O51" s="17">
        <f>'4.99'!$J$40</f>
        <v>387666.3249270206</v>
      </c>
      <c r="P51" s="14"/>
    </row>
    <row r="52" ht="12.75">
      <c r="P52" s="14"/>
    </row>
    <row r="53" spans="3:16" ht="12.7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6" ht="12.7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2.7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3:16" ht="12.7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ht="12.7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3:16" ht="12.7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3:16" ht="12.7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2004-04-15T17:12:58Z</cp:lastPrinted>
  <dcterms:created xsi:type="dcterms:W3CDTF">2004-01-20T18:42:53Z</dcterms:created>
  <dcterms:modified xsi:type="dcterms:W3CDTF">2004-04-27T18:04:57Z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