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<sst xmlns="http://schemas.openxmlformats.org/spreadsheetml/2006/main" count="108" uniqueCount="65">
  <si>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D</t>
  </si>
  <si>
    <t>Annual Demand</t>
  </si>
  <si>
    <t>Purchasing Cost</t>
  </si>
  <si>
    <t>C</t>
  </si>
  <si>
    <t>Annual Holding Rate</t>
  </si>
  <si>
    <t>i</t>
  </si>
  <si>
    <t>Holding Cost per unit per year</t>
  </si>
  <si>
    <t>H</t>
  </si>
  <si>
    <t>Order Cost</t>
  </si>
  <si>
    <t>S</t>
  </si>
  <si>
    <t>Lead Time</t>
  </si>
  <si>
    <t>L</t>
  </si>
  <si>
    <t>days</t>
  </si>
  <si>
    <t>days per year</t>
  </si>
  <si>
    <t>demand per day</t>
  </si>
  <si>
    <t>d</t>
  </si>
  <si>
    <t>Order quantity</t>
  </si>
  <si>
    <t>Q</t>
  </si>
  <si>
    <t>Cycle Time (time between orders)</t>
  </si>
  <si>
    <t>t</t>
  </si>
  <si>
    <t>Annual Order cost</t>
  </si>
  <si>
    <t>S*D/Q</t>
  </si>
  <si>
    <t>Annual Holding Cost</t>
  </si>
  <si>
    <t>H*Q/2</t>
  </si>
  <si>
    <t>Annual Acquisition cost</t>
  </si>
  <si>
    <t>D*C</t>
  </si>
  <si>
    <t>TC</t>
  </si>
  <si>
    <t>Total Cost</t>
  </si>
  <si>
    <t>Average lead time demand</t>
  </si>
  <si>
    <t>L*d</t>
  </si>
  <si>
    <t>Reorder point is the average leadtime demand + safety</t>
  </si>
  <si>
    <t>Daily Demand Std Dev</t>
  </si>
  <si>
    <t>sigma t</t>
  </si>
  <si>
    <t>Daily demand variance</t>
  </si>
  <si>
    <t>sigmat^2</t>
  </si>
  <si>
    <t>Lead time demand variance</t>
  </si>
  <si>
    <t>L*sigmat^2</t>
  </si>
  <si>
    <t>Leadtime demand std dev</t>
  </si>
  <si>
    <t>sigma L</t>
  </si>
  <si>
    <t>Reorder point</t>
  </si>
  <si>
    <t>Safety</t>
  </si>
  <si>
    <t>2 std dev</t>
  </si>
  <si>
    <t>holding cost</t>
  </si>
  <si>
    <t>p</t>
  </si>
  <si>
    <t>Production Rate per day</t>
  </si>
  <si>
    <t>Production Model</t>
  </si>
  <si>
    <t>Fraction</t>
  </si>
  <si>
    <t>Number of days in a year</t>
  </si>
  <si>
    <t>purchasing cost</t>
  </si>
  <si>
    <t>ordering cost</t>
  </si>
  <si>
    <t>sigmat</t>
  </si>
  <si>
    <t>average lead time demand</t>
  </si>
  <si>
    <t xml:space="preserve">reorder point </t>
  </si>
  <si>
    <t>average LT dem + safety</t>
  </si>
  <si>
    <t>variance of one day</t>
  </si>
  <si>
    <t>variance of lead time</t>
  </si>
  <si>
    <t>fraction</t>
  </si>
  <si>
    <t>PC</t>
  </si>
  <si>
    <t>OC</t>
  </si>
  <si>
    <t>HC</t>
  </si>
  <si>
    <t>Saving</t>
  </si>
  <si>
    <t>(p-d)/p</t>
  </si>
  <si>
    <t>P</t>
  </si>
  <si>
    <t>Total (not including purchasing)</t>
  </si>
  <si>
    <t>per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</si>
</sst>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0000"/>
    <numFmt numFmtId="172" formatCode="0.000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9" fontId="0" fillId="2" borderId="0" xfId="0" applyNumberFormat="1" applyFill="1" applyAlignment="1">
      <alignment/>
    </xf>
    <xf numFmtId="165" fontId="0" fillId="2" borderId="0" xfId="17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150" zoomScaleNormal="150" workbookViewId="0" topLeftCell="A1">
      <selection activeCell="G8" sqref="G8"/>
    </sheetView>
  </sheetViews>
  <sheetFormatPr defaultColWidth="9.140625" defaultRowHeight="12.75"/>
  <cols>
    <col min="1" max="1" width="29.7109375" style="0" bestFit="1" customWidth="1"/>
    <col min="2" max="2" width="10.00390625" style="0" bestFit="1" customWidth="1"/>
    <col min="3" max="3" width="10.421875" style="0" customWidth="1"/>
    <col min="5" max="5" width="12.8515625" style="0" bestFit="1" customWidth="1"/>
  </cols>
  <sheetData>
    <row r="1" spans="1:3" ht="12.75">
      <c r="A1" t="s">
        <v>1</v>
      </c>
      <c r="B1" t="s">
        <v>0</v>
      </c>
      <c r="C1" s="3">
        <v>15000</v>
      </c>
    </row>
    <row r="2" spans="1:7" ht="12.75">
      <c r="A2" t="s">
        <v>2</v>
      </c>
      <c r="B2" t="s">
        <v>3</v>
      </c>
      <c r="C2" s="4">
        <v>20</v>
      </c>
      <c r="E2" s="1">
        <v>20</v>
      </c>
      <c r="G2" t="s">
        <v>46</v>
      </c>
    </row>
    <row r="3" spans="1:7" ht="12.75">
      <c r="A3" t="s">
        <v>4</v>
      </c>
      <c r="B3" t="s">
        <v>5</v>
      </c>
      <c r="C3" s="5">
        <v>0.25</v>
      </c>
      <c r="G3">
        <f>(C9-C8)/C9</f>
        <v>0.4</v>
      </c>
    </row>
    <row r="4" spans="1:5" ht="12.75">
      <c r="A4" t="s">
        <v>6</v>
      </c>
      <c r="B4" t="s">
        <v>7</v>
      </c>
      <c r="C4" s="2">
        <f>C3*C2</f>
        <v>5</v>
      </c>
      <c r="E4" s="10">
        <f>C3*E2</f>
        <v>5</v>
      </c>
    </row>
    <row r="5" spans="1:5" ht="12.75">
      <c r="A5" t="s">
        <v>8</v>
      </c>
      <c r="B5" t="s">
        <v>9</v>
      </c>
      <c r="C5" s="6">
        <v>320</v>
      </c>
      <c r="E5" s="2">
        <v>200</v>
      </c>
    </row>
    <row r="6" spans="1:4" ht="12.75">
      <c r="A6" t="s">
        <v>10</v>
      </c>
      <c r="B6" t="s">
        <v>11</v>
      </c>
      <c r="C6" s="3">
        <v>10</v>
      </c>
      <c r="D6" t="s">
        <v>12</v>
      </c>
    </row>
    <row r="7" spans="1:3" ht="12.75">
      <c r="A7" t="s">
        <v>13</v>
      </c>
      <c r="C7" s="3">
        <v>250</v>
      </c>
    </row>
    <row r="8" spans="1:3" ht="12.75">
      <c r="A8" t="s">
        <v>14</v>
      </c>
      <c r="B8" t="s">
        <v>15</v>
      </c>
      <c r="C8">
        <f>C1/C7</f>
        <v>60</v>
      </c>
    </row>
    <row r="9" spans="1:5" ht="12.75">
      <c r="A9" t="s">
        <v>44</v>
      </c>
      <c r="B9" t="s">
        <v>43</v>
      </c>
      <c r="C9">
        <v>100</v>
      </c>
      <c r="E9" t="s">
        <v>45</v>
      </c>
    </row>
    <row r="10" spans="1:5" ht="12.75">
      <c r="A10" t="s">
        <v>16</v>
      </c>
      <c r="B10" t="s">
        <v>17</v>
      </c>
      <c r="C10" s="7">
        <f>SQRT((2*C1*C5)/C4)</f>
        <v>1385.6406460551018</v>
      </c>
      <c r="E10" s="7">
        <f>SQRT((2*C1*E5)/(E4*G3))</f>
        <v>1732.0508075688772</v>
      </c>
    </row>
    <row r="11" spans="1:4" ht="12.75">
      <c r="A11" t="s">
        <v>18</v>
      </c>
      <c r="B11" t="s">
        <v>19</v>
      </c>
      <c r="C11" s="7">
        <f>C10/C8</f>
        <v>23.09401076758503</v>
      </c>
      <c r="D11" t="s">
        <v>12</v>
      </c>
    </row>
    <row r="12" spans="1:5" ht="12.75">
      <c r="A12" t="s">
        <v>20</v>
      </c>
      <c r="B12" t="s">
        <v>21</v>
      </c>
      <c r="C12" s="9">
        <f>C5*C1/C10</f>
        <v>3464.101615137755</v>
      </c>
      <c r="E12" s="2">
        <f>E5*C1/E10</f>
        <v>1732.0508075688774</v>
      </c>
    </row>
    <row r="13" spans="1:5" ht="12.75">
      <c r="A13" t="s">
        <v>22</v>
      </c>
      <c r="B13" t="s">
        <v>23</v>
      </c>
      <c r="C13" s="9">
        <f>C4*C10/2</f>
        <v>3464.1016151377544</v>
      </c>
      <c r="E13" s="8">
        <f>E4*G3*E10/2</f>
        <v>1732.0508075688772</v>
      </c>
    </row>
    <row r="14" spans="1:5" ht="12.75">
      <c r="A14" t="s">
        <v>24</v>
      </c>
      <c r="B14" t="s">
        <v>25</v>
      </c>
      <c r="C14" s="8">
        <f>C1*C2</f>
        <v>300000</v>
      </c>
      <c r="E14" s="8">
        <f>C1*E2</f>
        <v>300000</v>
      </c>
    </row>
    <row r="15" spans="1:5" ht="12.75">
      <c r="A15" t="s">
        <v>27</v>
      </c>
      <c r="B15" t="s">
        <v>26</v>
      </c>
      <c r="C15" s="9">
        <f>SUM(C12:C14)</f>
        <v>306928.2032302755</v>
      </c>
      <c r="E15" s="8">
        <f>SUM(E12:E14)</f>
        <v>303464.10161513777</v>
      </c>
    </row>
    <row r="16" spans="1:3" ht="12.75">
      <c r="A16" t="s">
        <v>28</v>
      </c>
      <c r="B16" t="s">
        <v>29</v>
      </c>
      <c r="C16">
        <f>C8*C6</f>
        <v>600</v>
      </c>
    </row>
    <row r="18" ht="12.75">
      <c r="A18" t="s">
        <v>30</v>
      </c>
    </row>
    <row r="19" spans="1:3" ht="12.75">
      <c r="A19" t="s">
        <v>31</v>
      </c>
      <c r="B19" t="s">
        <v>32</v>
      </c>
      <c r="C19" s="3">
        <v>5</v>
      </c>
    </row>
    <row r="20" spans="1:3" ht="12.75">
      <c r="A20" t="s">
        <v>33</v>
      </c>
      <c r="B20" t="s">
        <v>34</v>
      </c>
      <c r="C20">
        <f>C19^2</f>
        <v>25</v>
      </c>
    </row>
    <row r="21" spans="1:3" ht="12.75">
      <c r="A21" t="s">
        <v>35</v>
      </c>
      <c r="B21" t="s">
        <v>36</v>
      </c>
      <c r="C21">
        <f>C20*C6</f>
        <v>250</v>
      </c>
    </row>
    <row r="22" spans="1:3" ht="12.75">
      <c r="A22" t="s">
        <v>37</v>
      </c>
      <c r="B22" t="s">
        <v>38</v>
      </c>
      <c r="C22" s="7">
        <f>SQRT(C21)</f>
        <v>15.811388300841896</v>
      </c>
    </row>
    <row r="24" spans="1:3" ht="12.75">
      <c r="A24" t="s">
        <v>40</v>
      </c>
      <c r="B24" t="s">
        <v>41</v>
      </c>
      <c r="C24" s="7">
        <f>2*C22</f>
        <v>31.622776601683793</v>
      </c>
    </row>
    <row r="25" spans="1:3" ht="12.75">
      <c r="A25" t="s">
        <v>39</v>
      </c>
      <c r="C25" s="7">
        <f>C16+C24</f>
        <v>631.6227766016838</v>
      </c>
    </row>
    <row r="31" spans="1:2" ht="12.75">
      <c r="A31" t="s">
        <v>17</v>
      </c>
      <c r="B31">
        <f>SQRT((2*1000*5)/(1.25*0.6))</f>
        <v>115.47005383792515</v>
      </c>
    </row>
    <row r="32" spans="1:2" ht="12.75">
      <c r="A32" t="s">
        <v>8</v>
      </c>
      <c r="B32">
        <f>5*1000/B31</f>
        <v>43.30127018922193</v>
      </c>
    </row>
    <row r="33" spans="1:2" ht="12.75">
      <c r="A33" t="s">
        <v>42</v>
      </c>
      <c r="B33">
        <f>1.25*0.6*B31/2</f>
        <v>43.30127018922193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50" zoomScaleNormal="150" workbookViewId="0" topLeftCell="A1">
      <selection activeCell="E3" sqref="E3"/>
    </sheetView>
  </sheetViews>
  <sheetFormatPr defaultColWidth="9.140625" defaultRowHeight="12.75"/>
  <cols>
    <col min="1" max="1" width="22.28125" style="0" bestFit="1" customWidth="1"/>
    <col min="2" max="2" width="10.8515625" style="0" bestFit="1" customWidth="1"/>
    <col min="8" max="8" width="9.8515625" style="0" bestFit="1" customWidth="1"/>
  </cols>
  <sheetData>
    <row r="1" spans="1:8" ht="12.75">
      <c r="A1" s="12" t="s">
        <v>0</v>
      </c>
      <c r="B1">
        <v>4000</v>
      </c>
      <c r="G1" t="s">
        <v>0</v>
      </c>
      <c r="H1">
        <v>4000</v>
      </c>
    </row>
    <row r="2" spans="1:8" ht="12.75">
      <c r="A2" s="12" t="s">
        <v>3</v>
      </c>
      <c r="B2">
        <v>90</v>
      </c>
      <c r="G2" t="s">
        <v>3</v>
      </c>
      <c r="H2">
        <v>80</v>
      </c>
    </row>
    <row r="3" spans="1:11" ht="12.75">
      <c r="A3" s="12" t="s">
        <v>5</v>
      </c>
      <c r="B3" s="11">
        <v>0.1</v>
      </c>
      <c r="D3" t="s">
        <v>7</v>
      </c>
      <c r="E3">
        <f>B3*B2</f>
        <v>9</v>
      </c>
      <c r="G3" t="s">
        <v>5</v>
      </c>
      <c r="H3" s="11">
        <v>0.1</v>
      </c>
      <c r="J3" t="s">
        <v>7</v>
      </c>
      <c r="K3">
        <f>H3*H2</f>
        <v>8</v>
      </c>
    </row>
    <row r="4" spans="1:8" ht="12.75">
      <c r="A4" s="12" t="s">
        <v>9</v>
      </c>
      <c r="B4">
        <v>25</v>
      </c>
      <c r="G4" t="s">
        <v>9</v>
      </c>
      <c r="H4">
        <v>400</v>
      </c>
    </row>
    <row r="5" spans="1:3" ht="12.75">
      <c r="A5" s="12" t="s">
        <v>11</v>
      </c>
      <c r="B5">
        <v>10</v>
      </c>
      <c r="C5" t="s">
        <v>12</v>
      </c>
    </row>
    <row r="6" spans="1:2" ht="12.75">
      <c r="A6" t="s">
        <v>47</v>
      </c>
      <c r="B6">
        <v>250</v>
      </c>
    </row>
    <row r="7" spans="1:11" ht="12.75">
      <c r="A7" s="12" t="s">
        <v>15</v>
      </c>
      <c r="B7">
        <f>B1/B6</f>
        <v>16</v>
      </c>
      <c r="G7" t="s">
        <v>15</v>
      </c>
      <c r="H7">
        <f>B7</f>
        <v>16</v>
      </c>
      <c r="J7" t="s">
        <v>56</v>
      </c>
      <c r="K7">
        <f>(H8-H7)/H8</f>
        <v>0.2</v>
      </c>
    </row>
    <row r="8" spans="1:8" ht="12.75">
      <c r="A8" s="12" t="s">
        <v>50</v>
      </c>
      <c r="B8">
        <v>4</v>
      </c>
      <c r="G8" t="s">
        <v>43</v>
      </c>
      <c r="H8">
        <v>20</v>
      </c>
    </row>
    <row r="9" spans="1:11" ht="12.75">
      <c r="A9" s="12" t="s">
        <v>17</v>
      </c>
      <c r="B9" s="7">
        <f>SQRT((2*B1*B4)/E3)</f>
        <v>149.07119849998597</v>
      </c>
      <c r="K9" t="s">
        <v>61</v>
      </c>
    </row>
    <row r="10" spans="1:2" ht="12.75">
      <c r="A10" s="12" t="s">
        <v>48</v>
      </c>
      <c r="B10">
        <f>B1*B2</f>
        <v>360000</v>
      </c>
    </row>
    <row r="11" spans="1:8" ht="12.75">
      <c r="A11" s="12" t="s">
        <v>49</v>
      </c>
      <c r="B11" s="13">
        <f>B4*B1/B9</f>
        <v>670.820393249937</v>
      </c>
      <c r="G11" t="s">
        <v>17</v>
      </c>
      <c r="H11" s="7">
        <f>SQRT((2*H1*H4)/(K3*K7))</f>
        <v>1414.213562373095</v>
      </c>
    </row>
    <row r="12" spans="1:2" ht="12.75">
      <c r="A12" s="12" t="s">
        <v>42</v>
      </c>
      <c r="B12" s="13">
        <f>E3*B9/2</f>
        <v>670.8203932499368</v>
      </c>
    </row>
    <row r="13" spans="1:8" ht="12.75">
      <c r="A13" s="12" t="s">
        <v>27</v>
      </c>
      <c r="B13" s="14">
        <f>SUM(B10:B12)</f>
        <v>361341.64078649983</v>
      </c>
      <c r="G13" t="s">
        <v>57</v>
      </c>
      <c r="H13">
        <f>H1*H2</f>
        <v>320000</v>
      </c>
    </row>
    <row r="14" spans="1:8" ht="12.75">
      <c r="A14" s="12" t="s">
        <v>19</v>
      </c>
      <c r="B14">
        <f>B9/B7</f>
        <v>9.316949906249123</v>
      </c>
      <c r="C14" t="s">
        <v>12</v>
      </c>
      <c r="G14" t="s">
        <v>58</v>
      </c>
      <c r="H14" s="7">
        <f>H4*H1/H11</f>
        <v>1131.370849898476</v>
      </c>
    </row>
    <row r="15" spans="1:8" ht="12.75">
      <c r="A15" s="12"/>
      <c r="G15" t="s">
        <v>59</v>
      </c>
      <c r="H15" s="7">
        <f>K3*H11/2*K7</f>
        <v>1131.370849898476</v>
      </c>
    </row>
    <row r="16" spans="1:8" ht="12.75">
      <c r="A16" s="12" t="s">
        <v>51</v>
      </c>
      <c r="B16">
        <f>B7*B5</f>
        <v>160</v>
      </c>
      <c r="G16" t="s">
        <v>26</v>
      </c>
      <c r="H16" s="15">
        <f>SUM(H13:H15)</f>
        <v>322262.741699797</v>
      </c>
    </row>
    <row r="17" ht="12.75">
      <c r="A17" s="12"/>
    </row>
    <row r="18" spans="1:2" ht="12.75">
      <c r="A18" s="12" t="s">
        <v>52</v>
      </c>
      <c r="B18" t="s">
        <v>53</v>
      </c>
    </row>
    <row r="19" spans="1:8" ht="12.75">
      <c r="A19" s="12"/>
      <c r="G19" t="s">
        <v>60</v>
      </c>
      <c r="H19" s="7">
        <f>B13-H16</f>
        <v>39078.89908670285</v>
      </c>
    </row>
    <row r="20" spans="1:2" ht="12.75">
      <c r="A20" t="s">
        <v>54</v>
      </c>
      <c r="B20">
        <f>B8^2</f>
        <v>16</v>
      </c>
    </row>
    <row r="21" spans="1:2" ht="12.75">
      <c r="A21" s="12" t="s">
        <v>55</v>
      </c>
      <c r="B21">
        <f>B20*B5</f>
        <v>160</v>
      </c>
    </row>
    <row r="22" spans="1:2" ht="12.75">
      <c r="A22" s="12" t="s">
        <v>38</v>
      </c>
      <c r="B22" s="7">
        <f>SQRT(B21)</f>
        <v>12.649110640673518</v>
      </c>
    </row>
    <row r="24" spans="1:2" ht="12.75">
      <c r="A24" s="12" t="s">
        <v>39</v>
      </c>
      <c r="B24" s="7">
        <f>B16+2*B22</f>
        <v>185.29822128134703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50" zoomScaleNormal="150" workbookViewId="0" topLeftCell="A1">
      <selection activeCell="H6" sqref="H6"/>
    </sheetView>
  </sheetViews>
  <sheetFormatPr defaultColWidth="9.140625" defaultRowHeight="12.75"/>
  <cols>
    <col min="2" max="2" width="10.7109375" style="0" bestFit="1" customWidth="1"/>
    <col min="5" max="5" width="10.7109375" style="0" bestFit="1" customWidth="1"/>
  </cols>
  <sheetData>
    <row r="1" spans="1:8" ht="12.75">
      <c r="A1" t="s">
        <v>0</v>
      </c>
      <c r="B1">
        <v>8000</v>
      </c>
      <c r="D1" t="s">
        <v>0</v>
      </c>
      <c r="E1">
        <v>8000</v>
      </c>
      <c r="G1" t="s">
        <v>62</v>
      </c>
      <c r="H1">
        <v>12000</v>
      </c>
    </row>
    <row r="2" spans="1:5" ht="12.75">
      <c r="A2" t="s">
        <v>9</v>
      </c>
      <c r="B2" s="1">
        <v>60</v>
      </c>
      <c r="D2" t="s">
        <v>9</v>
      </c>
      <c r="E2" s="1">
        <v>100</v>
      </c>
    </row>
    <row r="3" spans="1:8" ht="12.75">
      <c r="A3" t="s">
        <v>7</v>
      </c>
      <c r="B3" s="1">
        <v>3</v>
      </c>
      <c r="D3" t="s">
        <v>7</v>
      </c>
      <c r="E3" s="1">
        <v>3</v>
      </c>
      <c r="G3" t="s">
        <v>56</v>
      </c>
      <c r="H3">
        <f>(H1-E1)/H1</f>
        <v>0.3333333333333333</v>
      </c>
    </row>
    <row r="5" spans="1:5" ht="12.75">
      <c r="A5" t="s">
        <v>17</v>
      </c>
      <c r="B5" s="7">
        <f>SQRT(2*B1*B2/B3)</f>
        <v>565.685424949238</v>
      </c>
      <c r="D5" t="s">
        <v>17</v>
      </c>
      <c r="E5" s="7">
        <f>SQRT((2*E1*E2)/(E3*H3))</f>
        <v>1264.9110640673518</v>
      </c>
    </row>
    <row r="6" spans="1:5" ht="12.75">
      <c r="A6" t="s">
        <v>59</v>
      </c>
      <c r="B6" s="1">
        <f>B3*B5/2</f>
        <v>848.5281374238571</v>
      </c>
      <c r="D6" t="s">
        <v>59</v>
      </c>
      <c r="E6" s="1">
        <f>E3*H3*E5/2</f>
        <v>632.4555320336759</v>
      </c>
    </row>
    <row r="7" spans="1:5" ht="12.75">
      <c r="A7" t="s">
        <v>58</v>
      </c>
      <c r="B7" s="1">
        <f>B2*B1/B5</f>
        <v>848.528137423857</v>
      </c>
      <c r="D7" t="s">
        <v>58</v>
      </c>
      <c r="E7" s="1">
        <f>E2*E1/E5</f>
        <v>632.4555320336758</v>
      </c>
    </row>
    <row r="9" ht="12.75">
      <c r="A9" t="s">
        <v>63</v>
      </c>
    </row>
    <row r="10" spans="1:5" ht="12.75">
      <c r="A10" t="s">
        <v>26</v>
      </c>
      <c r="B10" s="1">
        <f>SUM(B6:B7)</f>
        <v>1697.0562748477141</v>
      </c>
      <c r="D10" t="s">
        <v>26</v>
      </c>
      <c r="E10" s="1">
        <f>SUM(E6:E7)</f>
        <v>1264.9110640673516</v>
      </c>
    </row>
    <row r="12" spans="4:6" ht="12.75">
      <c r="D12" t="s">
        <v>60</v>
      </c>
      <c r="E12" s="1">
        <f>B10-E10</f>
        <v>432.1452107803625</v>
      </c>
      <c r="F12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2003-11-10T15:41:06Z</cp:lastPrinted>
  <dcterms:created xsi:type="dcterms:W3CDTF">2002-10-31T19:40:40Z</dcterms:created>
  <dcterms:modified xsi:type="dcterms:W3CDTF">2005-11-01T13:53:36Z</dcterms:modified>
  <cp:category/>
  <cp:version/>
  <cp:contentType/>
  <cp:contentStatus/>
</cp:coreProperties>
</file>