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2"/>
  </bookViews>
  <sheets>
    <sheet name="basic with lead time" sheetId="1" r:id="rId1"/>
    <sheet name="production" sheetId="2" r:id="rId2"/>
    <sheet name="safety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<sst xmlns="http://schemas.openxmlformats.org/spreadsheetml/2006/main" count="138" uniqueCount="61">
  <si>
    <t>Parameters</t>
  </si>
  <si>
    <t>Demand per year</t>
  </si>
  <si>
    <t>D</t>
  </si>
  <si>
    <t>number of days in a year</t>
  </si>
  <si>
    <t>Demand per day</t>
  </si>
  <si>
    <t>d</t>
  </si>
  <si>
    <t>Ordering Cost per order</t>
  </si>
  <si>
    <t>S</t>
  </si>
  <si>
    <t>i</t>
  </si>
  <si>
    <t>Lead time</t>
  </si>
  <si>
    <t>L</t>
  </si>
  <si>
    <t>Calculations</t>
  </si>
  <si>
    <t>Annual holding rate</t>
  </si>
  <si>
    <t>Holding Cost per unit per year</t>
  </si>
  <si>
    <t>H</t>
  </si>
  <si>
    <t>Purchasing cost per unit</t>
  </si>
  <si>
    <t>C</t>
  </si>
  <si>
    <t>Order quantity</t>
  </si>
  <si>
    <t>i*C</t>
  </si>
  <si>
    <t>Q</t>
  </si>
  <si>
    <t>sqrt(2SD/H)</t>
  </si>
  <si>
    <t>t</t>
  </si>
  <si>
    <t>Time between orders(cycle time)</t>
  </si>
  <si>
    <t>Q/d</t>
  </si>
  <si>
    <t>days</t>
  </si>
  <si>
    <t>R</t>
  </si>
  <si>
    <t>d*L</t>
  </si>
  <si>
    <t>Reorder point (level of inventory)</t>
  </si>
  <si>
    <t>Production per day</t>
  </si>
  <si>
    <t>p</t>
  </si>
  <si>
    <t>Annual Purchasing Cost</t>
  </si>
  <si>
    <t>PC</t>
  </si>
  <si>
    <t>C*D</t>
  </si>
  <si>
    <t>Annual Ordering Cost</t>
  </si>
  <si>
    <t>OC</t>
  </si>
  <si>
    <t>S*D/Q</t>
  </si>
  <si>
    <t>HC</t>
  </si>
  <si>
    <t>H*Q/2</t>
  </si>
  <si>
    <t>Annual Holding Cost</t>
  </si>
  <si>
    <t>Annual Total Cost</t>
  </si>
  <si>
    <t>TC</t>
  </si>
  <si>
    <t>Production rate per day</t>
  </si>
  <si>
    <t>large</t>
  </si>
  <si>
    <t>fraction</t>
  </si>
  <si>
    <t>{p-d}/p</t>
  </si>
  <si>
    <t>sqrt(2SD/H({p-d}/p))</t>
  </si>
  <si>
    <t>H*({p-d}/p)*Q/2</t>
  </si>
  <si>
    <t>d*L +safety</t>
  </si>
  <si>
    <t>daily demand stdev</t>
  </si>
  <si>
    <t>sigma(t)</t>
  </si>
  <si>
    <t>daily demand variance</t>
  </si>
  <si>
    <t>sigma(t)^2</t>
  </si>
  <si>
    <t>lead time demand variance</t>
  </si>
  <si>
    <t>sigma(L)^2</t>
  </si>
  <si>
    <t>leadtime demand stdev</t>
  </si>
  <si>
    <t>sigma(L)</t>
  </si>
  <si>
    <t>Safety requirement</t>
  </si>
  <si>
    <t>V.safe (3 stdev)</t>
  </si>
  <si>
    <t>Safety Stock</t>
  </si>
  <si>
    <t>Average Demand per year</t>
  </si>
  <si>
    <t>Average Demand per day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</si>
</sst>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0.0000000"/>
    <numFmt numFmtId="169" formatCode="0.00000000"/>
    <numFmt numFmtId="170" formatCode="0.00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zoomScale="150" zoomScaleNormal="150" workbookViewId="0" topLeftCell="A1">
      <selection activeCell="C11" sqref="C11"/>
    </sheetView>
  </sheetViews>
  <sheetFormatPr defaultColWidth="9.140625" defaultRowHeight="12.75"/>
  <cols>
    <col min="1" max="1" width="21.8515625" style="0" bestFit="1" customWidth="1"/>
    <col min="2" max="2" width="4.140625" style="0" customWidth="1"/>
    <col min="3" max="3" width="5.7109375" style="0" customWidth="1"/>
    <col min="4" max="4" width="3.28125" style="0" customWidth="1"/>
    <col min="5" max="5" width="28.8515625" style="0" bestFit="1" customWidth="1"/>
    <col min="6" max="6" width="3.8515625" style="0" customWidth="1"/>
    <col min="7" max="7" width="10.8515625" style="0" bestFit="1" customWidth="1"/>
  </cols>
  <sheetData>
    <row r="1" spans="1:5" ht="12.75">
      <c r="A1" t="s">
        <v>0</v>
      </c>
      <c r="E1" t="s">
        <v>11</v>
      </c>
    </row>
    <row r="3" spans="1:8" ht="12.75">
      <c r="A3" t="s">
        <v>1</v>
      </c>
      <c r="B3" t="s">
        <v>2</v>
      </c>
      <c r="C3">
        <v>1000</v>
      </c>
      <c r="E3" t="s">
        <v>13</v>
      </c>
      <c r="F3" t="s">
        <v>14</v>
      </c>
      <c r="G3" t="s">
        <v>18</v>
      </c>
      <c r="H3">
        <f>C8*C6</f>
        <v>1.25</v>
      </c>
    </row>
    <row r="4" spans="1:3" ht="12.75">
      <c r="A4" t="s">
        <v>3</v>
      </c>
      <c r="C4">
        <v>250</v>
      </c>
    </row>
    <row r="5" spans="1:8" ht="12.75">
      <c r="A5" t="s">
        <v>4</v>
      </c>
      <c r="B5" t="s">
        <v>5</v>
      </c>
      <c r="C5">
        <f>C3/C4</f>
        <v>4</v>
      </c>
      <c r="E5" t="s">
        <v>17</v>
      </c>
      <c r="F5" t="s">
        <v>19</v>
      </c>
      <c r="G5" t="s">
        <v>20</v>
      </c>
      <c r="H5" s="3">
        <f>SQRT(2*C7*C3/H3)</f>
        <v>89.44271909999159</v>
      </c>
    </row>
    <row r="6" spans="1:3" ht="12.75">
      <c r="A6" t="s">
        <v>15</v>
      </c>
      <c r="B6" t="s">
        <v>16</v>
      </c>
      <c r="C6">
        <v>12.5</v>
      </c>
    </row>
    <row r="7" spans="1:9" ht="12.75">
      <c r="A7" t="s">
        <v>6</v>
      </c>
      <c r="B7" t="s">
        <v>7</v>
      </c>
      <c r="C7">
        <v>5</v>
      </c>
      <c r="E7" t="s">
        <v>22</v>
      </c>
      <c r="F7" t="s">
        <v>21</v>
      </c>
      <c r="G7" t="s">
        <v>23</v>
      </c>
      <c r="H7" s="2">
        <f>H5/C5</f>
        <v>22.360679774997898</v>
      </c>
      <c r="I7" t="s">
        <v>24</v>
      </c>
    </row>
    <row r="8" spans="1:3" ht="12.75">
      <c r="A8" t="s">
        <v>12</v>
      </c>
      <c r="B8" t="s">
        <v>8</v>
      </c>
      <c r="C8" s="1">
        <v>0.1</v>
      </c>
    </row>
    <row r="9" spans="1:8" ht="12.75">
      <c r="A9" t="s">
        <v>9</v>
      </c>
      <c r="B9" t="s">
        <v>10</v>
      </c>
      <c r="C9">
        <v>5</v>
      </c>
      <c r="E9" t="s">
        <v>27</v>
      </c>
      <c r="F9" t="s">
        <v>25</v>
      </c>
      <c r="G9" t="s">
        <v>26</v>
      </c>
      <c r="H9" s="4">
        <f>C5*C9</f>
        <v>20</v>
      </c>
    </row>
    <row r="10" spans="1:3" ht="12.75">
      <c r="A10" t="s">
        <v>41</v>
      </c>
      <c r="B10" t="s">
        <v>29</v>
      </c>
      <c r="C10" t="s">
        <v>42</v>
      </c>
    </row>
    <row r="11" spans="5:8" ht="12.75">
      <c r="E11" t="s">
        <v>30</v>
      </c>
      <c r="F11" t="s">
        <v>31</v>
      </c>
      <c r="G11" t="s">
        <v>32</v>
      </c>
      <c r="H11">
        <f>C3*C6</f>
        <v>12500</v>
      </c>
    </row>
    <row r="12" spans="5:8" ht="12.75">
      <c r="E12" t="s">
        <v>33</v>
      </c>
      <c r="F12" t="s">
        <v>34</v>
      </c>
      <c r="G12" t="s">
        <v>35</v>
      </c>
      <c r="H12" s="2">
        <f>C7*C3/H5</f>
        <v>55.90169943749474</v>
      </c>
    </row>
    <row r="13" spans="5:8" ht="12.75">
      <c r="E13" t="s">
        <v>38</v>
      </c>
      <c r="F13" t="s">
        <v>36</v>
      </c>
      <c r="G13" t="s">
        <v>37</v>
      </c>
      <c r="H13" s="2">
        <f>H3*H5/2</f>
        <v>55.90169943749474</v>
      </c>
    </row>
    <row r="15" spans="5:8" ht="12.75">
      <c r="E15" t="s">
        <v>39</v>
      </c>
      <c r="F15" t="s">
        <v>40</v>
      </c>
      <c r="H15" s="2">
        <f>SUM(H11:H13)</f>
        <v>12611.803398874988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="150" zoomScaleNormal="150" workbookViewId="0" topLeftCell="B1">
      <selection activeCell="H15" sqref="H15"/>
    </sheetView>
  </sheetViews>
  <sheetFormatPr defaultColWidth="9.140625" defaultRowHeight="12.75"/>
  <cols>
    <col min="1" max="1" width="21.8515625" style="0" bestFit="1" customWidth="1"/>
    <col min="2" max="2" width="4.140625" style="0" customWidth="1"/>
    <col min="3" max="3" width="5.7109375" style="0" customWidth="1"/>
    <col min="4" max="4" width="3.28125" style="0" customWidth="1"/>
    <col min="5" max="5" width="28.8515625" style="0" bestFit="1" customWidth="1"/>
    <col min="6" max="6" width="3.8515625" style="0" customWidth="1"/>
    <col min="7" max="7" width="18.140625" style="0" bestFit="1" customWidth="1"/>
  </cols>
  <sheetData>
    <row r="1" spans="1:5" ht="12.75">
      <c r="A1" t="s">
        <v>0</v>
      </c>
      <c r="E1" t="s">
        <v>11</v>
      </c>
    </row>
    <row r="3" spans="1:8" ht="12.75">
      <c r="A3" t="s">
        <v>1</v>
      </c>
      <c r="B3" t="s">
        <v>2</v>
      </c>
      <c r="C3">
        <v>1000</v>
      </c>
      <c r="E3" t="s">
        <v>13</v>
      </c>
      <c r="F3" t="s">
        <v>14</v>
      </c>
      <c r="G3" t="s">
        <v>18</v>
      </c>
      <c r="H3">
        <f>C8*C6</f>
        <v>1.25</v>
      </c>
    </row>
    <row r="4" spans="1:8" ht="12.75">
      <c r="A4" t="s">
        <v>3</v>
      </c>
      <c r="C4">
        <v>250</v>
      </c>
      <c r="E4" t="s">
        <v>43</v>
      </c>
      <c r="G4" t="s">
        <v>44</v>
      </c>
      <c r="H4">
        <f>(C10-C5)/C10</f>
        <v>0.6</v>
      </c>
    </row>
    <row r="5" spans="1:8" ht="12.75">
      <c r="A5" t="s">
        <v>4</v>
      </c>
      <c r="B5" t="s">
        <v>5</v>
      </c>
      <c r="C5">
        <f>C3/C4</f>
        <v>4</v>
      </c>
      <c r="E5" t="s">
        <v>17</v>
      </c>
      <c r="F5" t="s">
        <v>19</v>
      </c>
      <c r="G5" t="s">
        <v>45</v>
      </c>
      <c r="H5" s="2">
        <f>SQRT(2*C3*C7/(H3*H4))</f>
        <v>115.47005383792515</v>
      </c>
    </row>
    <row r="6" spans="1:3" ht="12.75">
      <c r="A6" t="s">
        <v>15</v>
      </c>
      <c r="B6" t="s">
        <v>16</v>
      </c>
      <c r="C6">
        <v>12.5</v>
      </c>
    </row>
    <row r="7" spans="1:9" ht="12.75">
      <c r="A7" t="s">
        <v>6</v>
      </c>
      <c r="B7" t="s">
        <v>7</v>
      </c>
      <c r="C7">
        <v>5</v>
      </c>
      <c r="E7" t="s">
        <v>22</v>
      </c>
      <c r="F7" t="s">
        <v>21</v>
      </c>
      <c r="G7" t="s">
        <v>23</v>
      </c>
      <c r="H7" s="2">
        <f>H5/C5</f>
        <v>28.867513459481287</v>
      </c>
      <c r="I7" t="s">
        <v>24</v>
      </c>
    </row>
    <row r="8" spans="1:3" ht="12.75">
      <c r="A8" t="s">
        <v>12</v>
      </c>
      <c r="B8" t="s">
        <v>8</v>
      </c>
      <c r="C8" s="1">
        <v>0.1</v>
      </c>
    </row>
    <row r="9" spans="1:8" ht="12.75">
      <c r="A9" t="s">
        <v>9</v>
      </c>
      <c r="B9" t="s">
        <v>10</v>
      </c>
      <c r="C9">
        <v>5</v>
      </c>
      <c r="E9" t="s">
        <v>27</v>
      </c>
      <c r="F9" t="s">
        <v>25</v>
      </c>
      <c r="G9" t="s">
        <v>26</v>
      </c>
      <c r="H9">
        <f>C5*C9</f>
        <v>20</v>
      </c>
    </row>
    <row r="10" spans="1:3" ht="12.75">
      <c r="A10" t="s">
        <v>28</v>
      </c>
      <c r="B10" t="s">
        <v>29</v>
      </c>
      <c r="C10">
        <v>10</v>
      </c>
    </row>
    <row r="11" spans="5:8" ht="12.75">
      <c r="E11" t="s">
        <v>30</v>
      </c>
      <c r="F11" t="s">
        <v>31</v>
      </c>
      <c r="G11" t="s">
        <v>32</v>
      </c>
      <c r="H11">
        <f>C3*C6</f>
        <v>12500</v>
      </c>
    </row>
    <row r="12" spans="5:8" ht="12.75">
      <c r="E12" t="s">
        <v>33</v>
      </c>
      <c r="F12" t="s">
        <v>34</v>
      </c>
      <c r="G12" t="s">
        <v>35</v>
      </c>
      <c r="H12" s="2">
        <f>C7*C3/H5</f>
        <v>43.30127018922193</v>
      </c>
    </row>
    <row r="13" spans="5:8" ht="12.75">
      <c r="E13" t="s">
        <v>38</v>
      </c>
      <c r="F13" t="s">
        <v>36</v>
      </c>
      <c r="G13" t="s">
        <v>46</v>
      </c>
      <c r="H13" s="2">
        <f>H3*H4*H5/2</f>
        <v>43.30127018922193</v>
      </c>
    </row>
    <row r="15" spans="5:8" ht="12.75">
      <c r="E15" t="s">
        <v>39</v>
      </c>
      <c r="F15" t="s">
        <v>40</v>
      </c>
      <c r="H15" s="2">
        <f>SUM(H11:H13)</f>
        <v>12586.602540378444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150" zoomScaleNormal="150" workbookViewId="0" topLeftCell="A6">
      <selection activeCell="F25" sqref="F25"/>
    </sheetView>
  </sheetViews>
  <sheetFormatPr defaultColWidth="9.140625" defaultRowHeight="12.75"/>
  <cols>
    <col min="1" max="1" width="23.28125" style="0" bestFit="1" customWidth="1"/>
    <col min="2" max="2" width="7.7109375" style="0" bestFit="1" customWidth="1"/>
    <col min="3" max="3" width="5.7109375" style="0" customWidth="1"/>
    <col min="4" max="4" width="3.28125" style="0" customWidth="1"/>
    <col min="5" max="5" width="28.8515625" style="0" bestFit="1" customWidth="1"/>
    <col min="6" max="6" width="14.421875" style="0" bestFit="1" customWidth="1"/>
    <col min="7" max="7" width="10.8515625" style="0" bestFit="1" customWidth="1"/>
  </cols>
  <sheetData>
    <row r="1" spans="1:5" ht="12.75">
      <c r="A1" t="s">
        <v>0</v>
      </c>
      <c r="E1" t="s">
        <v>11</v>
      </c>
    </row>
    <row r="3" spans="1:8" ht="12.75">
      <c r="A3" t="s">
        <v>59</v>
      </c>
      <c r="B3" t="s">
        <v>2</v>
      </c>
      <c r="C3">
        <v>1000</v>
      </c>
      <c r="E3" t="s">
        <v>13</v>
      </c>
      <c r="F3" t="s">
        <v>14</v>
      </c>
      <c r="G3" t="s">
        <v>18</v>
      </c>
      <c r="H3">
        <f>C8*C6</f>
        <v>1.25</v>
      </c>
    </row>
    <row r="4" spans="1:3" ht="12.75">
      <c r="A4" t="s">
        <v>3</v>
      </c>
      <c r="C4">
        <v>250</v>
      </c>
    </row>
    <row r="5" spans="1:8" ht="12.75">
      <c r="A5" t="s">
        <v>60</v>
      </c>
      <c r="B5" t="s">
        <v>5</v>
      </c>
      <c r="C5">
        <f>C3/C4</f>
        <v>4</v>
      </c>
      <c r="E5" t="s">
        <v>17</v>
      </c>
      <c r="F5" t="s">
        <v>19</v>
      </c>
      <c r="G5" t="s">
        <v>20</v>
      </c>
      <c r="H5" s="3">
        <f>SQRT(2*C7*C3/H3)</f>
        <v>89.44271909999159</v>
      </c>
    </row>
    <row r="6" spans="1:3" ht="12.75">
      <c r="A6" t="s">
        <v>15</v>
      </c>
      <c r="B6" t="s">
        <v>16</v>
      </c>
      <c r="C6">
        <v>12.5</v>
      </c>
    </row>
    <row r="7" spans="1:9" ht="12.75">
      <c r="A7" t="s">
        <v>6</v>
      </c>
      <c r="B7" t="s">
        <v>7</v>
      </c>
      <c r="C7">
        <v>5</v>
      </c>
      <c r="E7" t="s">
        <v>22</v>
      </c>
      <c r="F7" t="s">
        <v>21</v>
      </c>
      <c r="G7" t="s">
        <v>23</v>
      </c>
      <c r="H7" s="2">
        <f>H5/C5</f>
        <v>22.360679774997898</v>
      </c>
      <c r="I7" t="s">
        <v>24</v>
      </c>
    </row>
    <row r="8" spans="1:3" ht="12.75">
      <c r="A8" t="s">
        <v>12</v>
      </c>
      <c r="B8" t="s">
        <v>8</v>
      </c>
      <c r="C8" s="1">
        <v>0.1</v>
      </c>
    </row>
    <row r="9" spans="1:7" ht="12.75">
      <c r="A9" t="s">
        <v>9</v>
      </c>
      <c r="B9" t="s">
        <v>10</v>
      </c>
      <c r="C9">
        <v>5</v>
      </c>
      <c r="E9" t="s">
        <v>50</v>
      </c>
      <c r="F9" t="s">
        <v>51</v>
      </c>
      <c r="G9">
        <f>C11^2</f>
        <v>2.25</v>
      </c>
    </row>
    <row r="10" spans="1:7" ht="12.75">
      <c r="A10" t="s">
        <v>41</v>
      </c>
      <c r="B10" t="s">
        <v>29</v>
      </c>
      <c r="C10" t="s">
        <v>42</v>
      </c>
      <c r="E10" t="s">
        <v>52</v>
      </c>
      <c r="F10" t="s">
        <v>53</v>
      </c>
      <c r="G10">
        <f>G9*C9</f>
        <v>11.25</v>
      </c>
    </row>
    <row r="11" spans="1:7" ht="12.75">
      <c r="A11" t="s">
        <v>48</v>
      </c>
      <c r="B11" t="s">
        <v>49</v>
      </c>
      <c r="C11">
        <v>1.5</v>
      </c>
      <c r="E11" t="s">
        <v>54</v>
      </c>
      <c r="F11" t="s">
        <v>55</v>
      </c>
      <c r="G11" s="5">
        <f>SQRT(G10)</f>
        <v>3.3541019662496847</v>
      </c>
    </row>
    <row r="13" spans="5:6" ht="12.75">
      <c r="E13" t="s">
        <v>56</v>
      </c>
      <c r="F13" t="s">
        <v>57</v>
      </c>
    </row>
    <row r="15" spans="5:7" ht="12.75">
      <c r="E15" t="s">
        <v>58</v>
      </c>
      <c r="G15" s="2">
        <f>3*G11</f>
        <v>10.062305898749054</v>
      </c>
    </row>
    <row r="17" spans="5:8" ht="12.75">
      <c r="E17" t="s">
        <v>27</v>
      </c>
      <c r="F17" t="s">
        <v>25</v>
      </c>
      <c r="G17" t="s">
        <v>47</v>
      </c>
      <c r="H17" s="3">
        <f>C5*C9+G15</f>
        <v>30.062305898749052</v>
      </c>
    </row>
    <row r="19" spans="5:8" ht="12.75">
      <c r="E19" t="s">
        <v>30</v>
      </c>
      <c r="F19" t="s">
        <v>31</v>
      </c>
      <c r="G19" t="s">
        <v>32</v>
      </c>
      <c r="H19">
        <f>C3*C6</f>
        <v>12500</v>
      </c>
    </row>
    <row r="20" spans="5:8" ht="12.75">
      <c r="E20" t="s">
        <v>33</v>
      </c>
      <c r="F20" t="s">
        <v>34</v>
      </c>
      <c r="G20" t="s">
        <v>35</v>
      </c>
      <c r="H20" s="2">
        <f>C7*C3/H5</f>
        <v>55.90169943749474</v>
      </c>
    </row>
    <row r="21" spans="5:8" ht="12.75">
      <c r="E21" t="s">
        <v>38</v>
      </c>
      <c r="F21" t="s">
        <v>36</v>
      </c>
      <c r="G21" t="s">
        <v>37</v>
      </c>
      <c r="H21" s="2">
        <f>H3*H5/2</f>
        <v>55.90169943749474</v>
      </c>
    </row>
    <row r="23" spans="5:8" ht="12.75">
      <c r="E23" t="s">
        <v>39</v>
      </c>
      <c r="F23" t="s">
        <v>40</v>
      </c>
      <c r="H23" s="2">
        <f>SUM(H19:H21)</f>
        <v>12611.803398874988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2005-11-03T17:25:39Z</dcterms:created>
  <dcterms:modified xsi:type="dcterms:W3CDTF">2005-11-08T17:28:09Z</dcterms:modified>
  <cp:category/>
  <cp:version/>
  <cp:contentType/>
  <cp:contentStatus/>
</cp:coreProperties>
</file>