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4065" windowHeight="2595" activeTab="0"/>
  </bookViews>
  <sheets>
    <sheet name="Welcome" sheetId="1" r:id="rId1"/>
    <sheet name="Parameters" sheetId="2" state="hidden" r:id="rId2"/>
    <sheet name="Initialize" sheetId="3" state="hidden" r:id="rId3"/>
    <sheet name="Product Input" sheetId="4" state="hidden" r:id="rId4"/>
    <sheet name="Parts Input" sheetId="5" state="hidden" r:id="rId5"/>
    <sheet name="Demand Input" sheetId="6" state="hidden" r:id="rId6"/>
    <sheet name="Demand" sheetId="7" state="hidden" r:id="rId7"/>
    <sheet name="MPS-Q1" sheetId="8" r:id="rId8"/>
    <sheet name="MPS-Q2" sheetId="9" r:id="rId9"/>
    <sheet name="MRP" sheetId="10" r:id="rId10"/>
    <sheet name="end" sheetId="11" state="hidden" r:id="rId11"/>
    <sheet name="Statistics" sheetId="12" state="hidden" r:id="rId12"/>
  </sheets>
  <definedNames>
    <definedName name="_xlnm.Print_Area" localSheetId="7">'MPS-Q1'!$A$1:$R$37</definedName>
    <definedName name="_xlnm.Print_Area" localSheetId="8">'MPS-Q2'!$A$1:$Q$36</definedName>
    <definedName name="_xlnm.Print_Area" localSheetId="9">'MRP'!$A$1:$Q$79</definedName>
    <definedName name="_xlnm.Print_Area" localSheetId="11">'Statistics'!$A$1:$L$32</definedName>
  </definedNames>
  <calcPr fullCalcOnLoad="1"/>
</workbook>
</file>

<file path=xl/sharedStrings.xml><?xml version="1.0" encoding="utf-8"?>
<sst xmlns="http://schemas.openxmlformats.org/spreadsheetml/2006/main" count="358" uniqueCount="155">
  <si>
    <t>Inventory</t>
  </si>
  <si>
    <t>RT</t>
  </si>
  <si>
    <t>OT</t>
  </si>
  <si>
    <t>Team Name:</t>
  </si>
  <si>
    <t>Model Information</t>
  </si>
  <si>
    <t>labor</t>
  </si>
  <si>
    <t>A</t>
  </si>
  <si>
    <t>B</t>
  </si>
  <si>
    <t>C</t>
  </si>
  <si>
    <t>Inventory/unit/per.</t>
  </si>
  <si>
    <t>Initial Acquisition</t>
  </si>
  <si>
    <t>Costs</t>
  </si>
  <si>
    <t>Production Information</t>
  </si>
  <si>
    <t>Product</t>
  </si>
  <si>
    <t>period</t>
  </si>
  <si>
    <t>Quarter 1</t>
  </si>
  <si>
    <t>per period =</t>
  </si>
  <si>
    <t>available RT labor units</t>
  </si>
  <si>
    <t>total</t>
  </si>
  <si>
    <t>Production</t>
  </si>
  <si>
    <t>Cost</t>
  </si>
  <si>
    <t xml:space="preserve">setups </t>
  </si>
  <si>
    <t>Inventory Balance</t>
  </si>
  <si>
    <t>Q1 sales</t>
  </si>
  <si>
    <t>Q2 sales</t>
  </si>
  <si>
    <t>Labor units</t>
  </si>
  <si>
    <t>used</t>
  </si>
  <si>
    <t xml:space="preserve">BOM </t>
  </si>
  <si>
    <t>blue</t>
  </si>
  <si>
    <t>green</t>
  </si>
  <si>
    <t>pink</t>
  </si>
  <si>
    <t>yellow</t>
  </si>
  <si>
    <t>Part Information</t>
  </si>
  <si>
    <t>Regular Purchase</t>
  </si>
  <si>
    <t>Blue</t>
  </si>
  <si>
    <t>Period</t>
  </si>
  <si>
    <t>Net Requirement</t>
  </si>
  <si>
    <t>Inventory cost per unit per period</t>
  </si>
  <si>
    <t>unit cost</t>
  </si>
  <si>
    <t>Order period</t>
  </si>
  <si>
    <t>(1 if true)</t>
  </si>
  <si>
    <t>LT =</t>
  </si>
  <si>
    <t>Gross  Requirement</t>
  </si>
  <si>
    <t>Order Release</t>
  </si>
  <si>
    <t>Green</t>
  </si>
  <si>
    <t>Pink</t>
  </si>
  <si>
    <t>Yellow</t>
  </si>
  <si>
    <t>Order Receipt</t>
  </si>
  <si>
    <t>Welcome To The</t>
  </si>
  <si>
    <t>In-Class Manufacturing</t>
  </si>
  <si>
    <t>Game</t>
  </si>
  <si>
    <t>By Salwa Ammar and Ron Wright</t>
  </si>
  <si>
    <t xml:space="preserve">Cost </t>
  </si>
  <si>
    <t>Selling Price</t>
  </si>
  <si>
    <t>Expedite Purchase</t>
  </si>
  <si>
    <t>Labor Information</t>
  </si>
  <si>
    <t>Set Up Cost</t>
  </si>
  <si>
    <t xml:space="preserve">Number of Periods per quarter </t>
  </si>
  <si>
    <t>Lead time</t>
  </si>
  <si>
    <t>Regular/unit</t>
  </si>
  <si>
    <t>Overtime/unit</t>
  </si>
  <si>
    <t>Contract/unit</t>
  </si>
  <si>
    <t>contract</t>
  </si>
  <si>
    <t xml:space="preserve">Number of </t>
  </si>
  <si>
    <t>average/period</t>
  </si>
  <si>
    <t>Coef. of Var.</t>
  </si>
  <si>
    <t>in quarter 1</t>
  </si>
  <si>
    <t>in quarter 2</t>
  </si>
  <si>
    <t>in quarter 3</t>
  </si>
  <si>
    <t>in quarter 4</t>
  </si>
  <si>
    <t>per period</t>
  </si>
  <si>
    <t>Forecasted Demand Information</t>
  </si>
  <si>
    <t>Demand Deviation</t>
  </si>
  <si>
    <t>average</t>
  </si>
  <si>
    <t xml:space="preserve">Demand </t>
  </si>
  <si>
    <t>Sales</t>
  </si>
  <si>
    <t>additional to overtime</t>
  </si>
  <si>
    <t>units</t>
  </si>
  <si>
    <t>setup</t>
  </si>
  <si>
    <t>holding</t>
  </si>
  <si>
    <t>Revenue</t>
  </si>
  <si>
    <t>Inv credit</t>
  </si>
  <si>
    <t>Quarter 2</t>
  </si>
  <si>
    <t>Acquisition</t>
  </si>
  <si>
    <t xml:space="preserve">Holding </t>
  </si>
  <si>
    <t>Ordering</t>
  </si>
  <si>
    <t>Inv Credit</t>
  </si>
  <si>
    <t>Projected End Game Net Worth</t>
  </si>
  <si>
    <t>two quarter parts cost and credit</t>
  </si>
  <si>
    <t>Input Regular Labor Units Per Period</t>
  </si>
  <si>
    <t>Input Initial Parts Inventory</t>
  </si>
  <si>
    <t>Input Initial Product Inventory</t>
  </si>
  <si>
    <t xml:space="preserve">You will be charged for initial product </t>
  </si>
  <si>
    <t>Initial Inventory Acquisition cost</t>
  </si>
  <si>
    <t>Order Receipts</t>
  </si>
  <si>
    <t>Start Period Parts Inventory</t>
  </si>
  <si>
    <t>Input Production for this Period</t>
  </si>
  <si>
    <t>Number of Setups</t>
  </si>
  <si>
    <t>You will be charged for setup</t>
  </si>
  <si>
    <t>Labor Used</t>
  </si>
  <si>
    <t>Parts needed</t>
  </si>
  <si>
    <t xml:space="preserve">You will be charged expedite cost </t>
  </si>
  <si>
    <t>Labor Units Contracted</t>
  </si>
  <si>
    <t>Input Parts Order at this Period</t>
  </si>
  <si>
    <t>Ending Parts Inventory</t>
  </si>
  <si>
    <t>Ending Product Inventory</t>
  </si>
  <si>
    <t>You will be charged for parts inventory</t>
  </si>
  <si>
    <t>Input Demand</t>
  </si>
  <si>
    <t>Your Net Worth as of This Period =</t>
  </si>
  <si>
    <t>Inventory Credit</t>
  </si>
  <si>
    <t>You will be charged for product inventory</t>
  </si>
  <si>
    <t>You will be credited</t>
  </si>
  <si>
    <t>You will be charged ordering  and acquisition cost</t>
  </si>
  <si>
    <t>You will be charged for initial parts</t>
  </si>
  <si>
    <t>Net worth</t>
  </si>
  <si>
    <t>You will be credited sales revenue</t>
  </si>
  <si>
    <t>Order Cost</t>
  </si>
  <si>
    <t>You may change any parameter</t>
  </si>
  <si>
    <t>You are limited to three products:A, B &amp; C</t>
  </si>
  <si>
    <t>and four parts:blue,green, pink &amp;yellow.</t>
  </si>
  <si>
    <t>You are also limited to six periods per quarter</t>
  </si>
  <si>
    <t>Maximum Lead time =2 periods</t>
  </si>
  <si>
    <t>Your Final Net Worth Is</t>
  </si>
  <si>
    <t>Expedite</t>
  </si>
  <si>
    <t>Expedite Cost</t>
  </si>
  <si>
    <t>Parts Inv</t>
  </si>
  <si>
    <t>Setup Costs</t>
  </si>
  <si>
    <t>Regular Labor</t>
  </si>
  <si>
    <t>Overtime Labor</t>
  </si>
  <si>
    <t>Contract Premium</t>
  </si>
  <si>
    <t>Lost Sales</t>
  </si>
  <si>
    <t>potential profit</t>
  </si>
  <si>
    <t>total lost profit</t>
  </si>
  <si>
    <t>Product Inventory</t>
  </si>
  <si>
    <t>Order Costs</t>
  </si>
  <si>
    <t>Holding Costs</t>
  </si>
  <si>
    <t xml:space="preserve">     Labor Costs</t>
  </si>
  <si>
    <t xml:space="preserve">   Expedite Costs</t>
  </si>
  <si>
    <t>Inventory Costs</t>
  </si>
  <si>
    <t>Lost Sales Profit</t>
  </si>
  <si>
    <t>Performance Analysis</t>
  </si>
  <si>
    <t>Wasted Labor</t>
  </si>
  <si>
    <t>Final Score Ranges</t>
  </si>
  <si>
    <t>Lower</t>
  </si>
  <si>
    <t>Upper</t>
  </si>
  <si>
    <t>must be a mistake</t>
  </si>
  <si>
    <t>better luck in marketing</t>
  </si>
  <si>
    <t>could have done better</t>
  </si>
  <si>
    <t>you did a fine job</t>
  </si>
  <si>
    <t>wow! you are hired</t>
  </si>
  <si>
    <t>very well done</t>
  </si>
  <si>
    <t>Sample demand file</t>
  </si>
  <si>
    <t>order of magnitude in must be in 1000</t>
  </si>
  <si>
    <t>copyright</t>
  </si>
  <si>
    <t xml:space="preserve">     Ammar Wright Associates 1999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</si>
</sst>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&quot;$&quot;#,##0.00"/>
    <numFmt numFmtId="169" formatCode="0.0"/>
    <numFmt numFmtId="170" formatCode="&quot;$&quot;#,##0.0_);\(&quot;$&quot;#,##0.0\)"/>
    <numFmt numFmtId="171" formatCode="0_);[Red]\(0\)"/>
    <numFmt numFmtId="172" formatCode="&quot;$&quot;#,##0.0"/>
    <numFmt numFmtId="173" formatCode="&quot;$&quot;#,##0.000"/>
    <numFmt numFmtId="174" formatCode="0.000"/>
    <numFmt numFmtId="175" formatCode="#,##0.00000000000_);\(#,##0.00000000000\)"/>
    <numFmt numFmtId="176" formatCode="#,##0.0000000000_);\(#,##0.0000000000\)"/>
    <numFmt numFmtId="177" formatCode="#,##0.000000000_);\(#,##0.000000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1"/>
      <name val="Arial"/>
      <family val="2"/>
    </font>
    <font>
      <sz val="26"/>
      <color indexed="17"/>
      <name val="Arial"/>
      <family val="2"/>
    </font>
    <font>
      <sz val="10"/>
      <color indexed="17"/>
      <name val="Arial"/>
      <family val="2"/>
    </font>
    <font>
      <sz val="28"/>
      <color indexed="17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8"/>
      <color indexed="48"/>
      <name val="Arial"/>
      <family val="2"/>
    </font>
    <font>
      <sz val="3"/>
      <name val="Arial"/>
      <family val="0"/>
    </font>
    <font>
      <sz val="3.75"/>
      <name val="Arial"/>
      <family val="0"/>
    </font>
    <font>
      <sz val="18"/>
      <name val="Arial"/>
      <family val="2"/>
    </font>
    <font>
      <sz val="5.25"/>
      <name val="Arial"/>
      <family val="0"/>
    </font>
    <font>
      <b/>
      <sz val="12"/>
      <name val="Arial"/>
      <family val="2"/>
    </font>
    <font>
      <sz val="5"/>
      <name val="Arial"/>
      <family val="0"/>
    </font>
    <font>
      <sz val="3.5"/>
      <name val="Arial"/>
      <family val="0"/>
    </font>
    <font>
      <sz val="2.75"/>
      <name val="Arial"/>
      <family val="0"/>
    </font>
    <font>
      <sz val="4"/>
      <name val="Arial"/>
      <family val="0"/>
    </font>
    <font>
      <b/>
      <sz val="11.75"/>
      <name val="Arial"/>
      <family val="2"/>
    </font>
    <font>
      <sz val="4.25"/>
      <name val="Arial"/>
      <family val="0"/>
    </font>
    <font>
      <sz val="10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/>
    </xf>
    <xf numFmtId="44" fontId="0" fillId="2" borderId="19" xfId="17" applyFill="1" applyBorder="1" applyAlignment="1">
      <alignment horizontal="center"/>
    </xf>
    <xf numFmtId="0" fontId="0" fillId="3" borderId="1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44" fontId="0" fillId="2" borderId="18" xfId="17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1" fontId="0" fillId="2" borderId="4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66" fontId="0" fillId="2" borderId="18" xfId="17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171" fontId="6" fillId="2" borderId="13" xfId="0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 locked="0"/>
    </xf>
    <xf numFmtId="0" fontId="8" fillId="8" borderId="0" xfId="0" applyFont="1" applyFill="1" applyAlignment="1">
      <alignment/>
    </xf>
    <xf numFmtId="0" fontId="8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10" fillId="8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10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0" fontId="0" fillId="1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2" borderId="0" xfId="0" applyFont="1" applyFill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9" borderId="0" xfId="0" applyNumberFormat="1" applyFont="1" applyFill="1" applyAlignment="1">
      <alignment/>
    </xf>
    <xf numFmtId="167" fontId="0" fillId="9" borderId="0" xfId="0" applyNumberFormat="1" applyFont="1" applyFill="1" applyAlignment="1">
      <alignment/>
    </xf>
    <xf numFmtId="37" fontId="0" fillId="0" borderId="0" xfId="17" applyNumberFormat="1" applyFont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9" borderId="0" xfId="0" applyFont="1" applyFill="1" applyAlignment="1">
      <alignment horizontal="left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0" fillId="2" borderId="23" xfId="0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0" xfId="0" applyNumberFormat="1" applyFill="1" applyAlignment="1">
      <alignment/>
    </xf>
    <xf numFmtId="37" fontId="0" fillId="2" borderId="13" xfId="17" applyNumberFormat="1" applyFill="1" applyBorder="1" applyAlignment="1">
      <alignment horizontal="center"/>
    </xf>
    <xf numFmtId="37" fontId="0" fillId="2" borderId="13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7" fontId="0" fillId="2" borderId="22" xfId="0" applyNumberFormat="1" applyFill="1" applyBorder="1" applyAlignment="1">
      <alignment/>
    </xf>
    <xf numFmtId="0" fontId="0" fillId="2" borderId="15" xfId="0" applyFill="1" applyBorder="1" applyAlignment="1">
      <alignment/>
    </xf>
    <xf numFmtId="37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5" fontId="6" fillId="2" borderId="0" xfId="0" applyNumberFormat="1" applyFont="1" applyFill="1" applyAlignment="1">
      <alignment/>
    </xf>
    <xf numFmtId="37" fontId="12" fillId="2" borderId="0" xfId="0" applyNumberFormat="1" applyFont="1" applyFill="1" applyBorder="1" applyAlignment="1">
      <alignment/>
    </xf>
    <xf numFmtId="0" fontId="6" fillId="13" borderId="13" xfId="0" applyFont="1" applyFill="1" applyBorder="1" applyAlignment="1" applyProtection="1">
      <alignment horizontal="center"/>
      <protection locked="0"/>
    </xf>
    <xf numFmtId="0" fontId="5" fillId="7" borderId="18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5" fillId="7" borderId="19" xfId="0" applyFont="1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 horizontal="center"/>
      <protection/>
    </xf>
    <xf numFmtId="0" fontId="2" fillId="2" borderId="25" xfId="0" applyFont="1" applyFill="1" applyBorder="1" applyAlignment="1" applyProtection="1">
      <alignment horizontal="center"/>
      <protection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0" fontId="0" fillId="0" borderId="26" xfId="0" applyFill="1" applyBorder="1" applyAlignment="1" applyProtection="1">
      <alignment/>
      <protection locked="0"/>
    </xf>
    <xf numFmtId="0" fontId="0" fillId="8" borderId="0" xfId="0" applyFill="1" applyBorder="1" applyAlignment="1">
      <alignment/>
    </xf>
    <xf numFmtId="0" fontId="2" fillId="8" borderId="0" xfId="0" applyFont="1" applyFill="1" applyBorder="1" applyAlignment="1">
      <alignment/>
    </xf>
    <xf numFmtId="0" fontId="4" fillId="8" borderId="0" xfId="0" applyFont="1" applyFill="1" applyAlignment="1">
      <alignment/>
    </xf>
    <xf numFmtId="167" fontId="0" fillId="8" borderId="0" xfId="0" applyNumberForma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6" fillId="2" borderId="0" xfId="0" applyFont="1" applyFill="1" applyAlignment="1" applyProtection="1">
      <alignment/>
      <protection/>
    </xf>
    <xf numFmtId="0" fontId="13" fillId="8" borderId="13" xfId="0" applyFont="1" applyFill="1" applyBorder="1" applyAlignment="1">
      <alignment/>
    </xf>
    <xf numFmtId="0" fontId="2" fillId="8" borderId="0" xfId="0" applyFont="1" applyFill="1" applyAlignment="1">
      <alignment/>
    </xf>
    <xf numFmtId="0" fontId="14" fillId="8" borderId="0" xfId="0" applyFont="1" applyFill="1" applyAlignment="1">
      <alignment/>
    </xf>
    <xf numFmtId="167" fontId="0" fillId="8" borderId="0" xfId="0" applyNumberFormat="1" applyFill="1" applyAlignment="1">
      <alignment/>
    </xf>
    <xf numFmtId="0" fontId="0" fillId="14" borderId="0" xfId="0" applyFill="1" applyAlignment="1">
      <alignment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right"/>
      <protection/>
    </xf>
    <xf numFmtId="0" fontId="6" fillId="2" borderId="15" xfId="0" applyFont="1" applyFill="1" applyBorder="1" applyAlignment="1" applyProtection="1">
      <alignment horizontal="center"/>
      <protection/>
    </xf>
    <xf numFmtId="168" fontId="0" fillId="8" borderId="0" xfId="0" applyNumberFormat="1" applyFill="1" applyBorder="1" applyAlignment="1">
      <alignment/>
    </xf>
    <xf numFmtId="0" fontId="15" fillId="8" borderId="0" xfId="0" applyFont="1" applyFill="1" applyAlignment="1">
      <alignment/>
    </xf>
    <xf numFmtId="44" fontId="0" fillId="8" borderId="0" xfId="0" applyNumberFormat="1" applyFill="1" applyAlignment="1">
      <alignment/>
    </xf>
    <xf numFmtId="0" fontId="12" fillId="8" borderId="0" xfId="0" applyFont="1" applyFill="1" applyAlignment="1">
      <alignment/>
    </xf>
    <xf numFmtId="2" fontId="0" fillId="2" borderId="13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/>
    </xf>
    <xf numFmtId="39" fontId="0" fillId="2" borderId="13" xfId="0" applyNumberFormat="1" applyFill="1" applyBorder="1" applyAlignment="1">
      <alignment horizontal="center"/>
    </xf>
    <xf numFmtId="39" fontId="0" fillId="2" borderId="22" xfId="0" applyNumberForma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7" fillId="7" borderId="13" xfId="0" applyFont="1" applyFill="1" applyBorder="1" applyAlignment="1" applyProtection="1">
      <alignment horizontal="center"/>
      <protection locked="0"/>
    </xf>
    <xf numFmtId="0" fontId="7" fillId="7" borderId="15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2" fillId="7" borderId="27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67" fontId="0" fillId="8" borderId="0" xfId="0" applyNumberFormat="1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3" fontId="0" fillId="8" borderId="0" xfId="0" applyNumberFormat="1" applyFill="1" applyBorder="1" applyAlignment="1" applyProtection="1">
      <alignment/>
      <protection locked="0"/>
    </xf>
    <xf numFmtId="167" fontId="0" fillId="8" borderId="0" xfId="0" applyNumberFormat="1" applyFill="1" applyAlignment="1" applyProtection="1">
      <alignment/>
      <protection locked="0"/>
    </xf>
    <xf numFmtId="0" fontId="13" fillId="8" borderId="13" xfId="0" applyFont="1" applyFill="1" applyBorder="1" applyAlignment="1" applyProtection="1">
      <alignment/>
      <protection locked="0"/>
    </xf>
    <xf numFmtId="168" fontId="0" fillId="8" borderId="0" xfId="0" applyNumberForma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5" fontId="5" fillId="8" borderId="0" xfId="0" applyNumberFormat="1" applyFont="1" applyFill="1" applyAlignment="1" applyProtection="1">
      <alignment/>
      <protection locked="0"/>
    </xf>
    <xf numFmtId="166" fontId="3" fillId="2" borderId="0" xfId="17" applyNumberFormat="1" applyFont="1" applyFill="1" applyAlignment="1">
      <alignment/>
    </xf>
    <xf numFmtId="0" fontId="19" fillId="2" borderId="0" xfId="0" applyFont="1" applyFill="1" applyAlignment="1">
      <alignment/>
    </xf>
    <xf numFmtId="1" fontId="0" fillId="0" borderId="0" xfId="0" applyNumberFormat="1" applyAlignment="1">
      <alignment/>
    </xf>
    <xf numFmtId="0" fontId="4" fillId="2" borderId="0" xfId="0" applyFont="1" applyFill="1" applyAlignment="1">
      <alignment horizontal="right"/>
    </xf>
    <xf numFmtId="37" fontId="0" fillId="0" borderId="0" xfId="0" applyNumberFormat="1" applyAlignment="1">
      <alignment/>
    </xf>
    <xf numFmtId="2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6" fillId="2" borderId="1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28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4175"/>
          <c:w val="0.9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Initialize!$A$11</c:f>
              <c:numCache>
                <c:ptCount val="1"/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Initialize!$B$11</c:f>
              <c:numCache>
                <c:ptCount val="1"/>
              </c:numCache>
            </c:numRef>
          </c:val>
        </c:ser>
        <c:ser>
          <c:idx val="2"/>
          <c:order val="2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Initialize!$C$11</c:f>
              <c:numCache>
                <c:ptCount val="1"/>
              </c:numCache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Initialize!$D$11</c:f>
              <c:numCache>
                <c:ptCount val="1"/>
              </c:numCache>
            </c:numRef>
          </c:val>
        </c:ser>
        <c:axId val="8605198"/>
        <c:axId val="10337919"/>
      </c:barChart>
      <c:catAx>
        <c:axId val="8605198"/>
        <c:scaling>
          <c:orientation val="minMax"/>
        </c:scaling>
        <c:axPos val="b"/>
        <c:delete val="1"/>
        <c:majorTickMark val="out"/>
        <c:minorTickMark val="none"/>
        <c:tickLblPos val="nextTo"/>
        <c:crossAx val="10337919"/>
        <c:crosses val="autoZero"/>
        <c:auto val="1"/>
        <c:lblOffset val="100"/>
        <c:noMultiLvlLbl val="0"/>
      </c:catAx>
      <c:valAx>
        <c:axId val="10337919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605198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235"/>
          <c:w val="0.95875"/>
          <c:h val="0.5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Statistics!$Q$25</c:f>
              <c:strCache>
                <c:ptCount val="1"/>
                <c:pt idx="0">
                  <c:v>Product 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Statistics!$R$25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9399368"/>
        <c:axId val="41941129"/>
      </c:barChart>
      <c:catAx>
        <c:axId val="49399368"/>
        <c:scaling>
          <c:orientation val="minMax"/>
        </c:scaling>
        <c:axPos val="l"/>
        <c:delete val="1"/>
        <c:majorTickMark val="out"/>
        <c:minorTickMark val="none"/>
        <c:tickLblPos val="nextTo"/>
        <c:crossAx val="41941129"/>
        <c:crosses val="autoZero"/>
        <c:auto val="1"/>
        <c:lblOffset val="100"/>
        <c:noMultiLvlLbl val="0"/>
      </c:catAx>
      <c:valAx>
        <c:axId val="41941129"/>
        <c:scaling>
          <c:orientation val="minMax"/>
          <c:max val="2000"/>
          <c:min val="0"/>
        </c:scaling>
        <c:axPos val="b"/>
        <c:delete val="1"/>
        <c:majorTickMark val="out"/>
        <c:minorTickMark val="none"/>
        <c:tickLblPos val="nextTo"/>
        <c:crossAx val="49399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25"/>
          <c:w val="0.957"/>
          <c:h val="0.4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Statistics!$Q$23</c:f>
              <c:strCache>
                <c:ptCount val="1"/>
                <c:pt idx="0">
                  <c:v>total lost profit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Statistics!$R$23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1925842"/>
        <c:axId val="41788259"/>
      </c:barChart>
      <c:catAx>
        <c:axId val="41925842"/>
        <c:scaling>
          <c:orientation val="minMax"/>
        </c:scaling>
        <c:axPos val="l"/>
        <c:delete val="1"/>
        <c:majorTickMark val="out"/>
        <c:minorTickMark val="none"/>
        <c:tickLblPos val="nextTo"/>
        <c:crossAx val="41788259"/>
        <c:crosses val="autoZero"/>
        <c:auto val="1"/>
        <c:lblOffset val="100"/>
        <c:noMultiLvlLbl val="0"/>
      </c:catAx>
      <c:valAx>
        <c:axId val="41788259"/>
        <c:scaling>
          <c:orientation val="minMax"/>
          <c:max val="1500"/>
          <c:min val="0"/>
        </c:scaling>
        <c:axPos val="b"/>
        <c:delete val="1"/>
        <c:majorTickMark val="out"/>
        <c:minorTickMark val="none"/>
        <c:tickLblPos val="nextTo"/>
        <c:crossAx val="41925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1525"/>
          <c:w val="0.96725"/>
          <c:h val="0.5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Statistics!$Q$27</c:f>
              <c:strCache>
                <c:ptCount val="1"/>
                <c:pt idx="0">
                  <c:v>Wasted Labor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Statistics!$R$27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0550012"/>
        <c:axId val="29405789"/>
      </c:barChart>
      <c:catAx>
        <c:axId val="40550012"/>
        <c:scaling>
          <c:orientation val="minMax"/>
        </c:scaling>
        <c:axPos val="l"/>
        <c:delete val="1"/>
        <c:majorTickMark val="out"/>
        <c:minorTickMark val="none"/>
        <c:tickLblPos val="nextTo"/>
        <c:crossAx val="29405789"/>
        <c:crosses val="autoZero"/>
        <c:auto val="1"/>
        <c:lblOffset val="100"/>
        <c:noMultiLvlLbl val="0"/>
      </c:catAx>
      <c:valAx>
        <c:axId val="29405789"/>
        <c:scaling>
          <c:orientation val="minMax"/>
          <c:max val="1200"/>
        </c:scaling>
        <c:axPos val="b"/>
        <c:delete val="1"/>
        <c:majorTickMark val="out"/>
        <c:minorTickMark val="none"/>
        <c:tickLblPos val="nextTo"/>
        <c:crossAx val="40550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22925"/>
          <c:w val="0.770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>
                <c:ptCount val="1"/>
                <c:pt idx="0">
                  <c:v>A</c:v>
                </c:pt>
              </c:strCache>
            </c:strRef>
          </c:cat>
          <c:val>
            <c:numRef>
              <c:f>Initialize!$A$19</c:f>
              <c:numCache>
                <c:ptCount val="1"/>
              </c:numCache>
            </c:numRef>
          </c:val>
        </c:ser>
        <c:ser>
          <c:idx val="1"/>
          <c:order val="1"/>
          <c:tx>
            <c:v>B</c:v>
          </c:tx>
          <c:spPr>
            <a:pattFill prst="dkDnDiag">
              <a:fgClr>
                <a:srgbClr val="00FF00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>
                <c:ptCount val="1"/>
                <c:pt idx="0">
                  <c:v>A</c:v>
                </c:pt>
              </c:strCache>
            </c:strRef>
          </c:cat>
          <c:val>
            <c:numRef>
              <c:f>Initialize!$B$19</c:f>
              <c:numCache>
                <c:ptCount val="1"/>
              </c:numCache>
            </c:numRef>
          </c:val>
        </c:ser>
        <c:ser>
          <c:idx val="2"/>
          <c:order val="2"/>
          <c:tx>
            <c:v>C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>
                <c:ptCount val="1"/>
                <c:pt idx="0">
                  <c:v>A</c:v>
                </c:pt>
              </c:strCache>
            </c:strRef>
          </c:cat>
          <c:val>
            <c:numRef>
              <c:f>Initialize!$C$19</c:f>
              <c:numCache>
                <c:ptCount val="1"/>
              </c:numCache>
            </c:numRef>
          </c:val>
        </c:ser>
        <c:axId val="25932408"/>
        <c:axId val="32065081"/>
      </c:barChart>
      <c:catAx>
        <c:axId val="25932408"/>
        <c:scaling>
          <c:orientation val="minMax"/>
        </c:scaling>
        <c:axPos val="b"/>
        <c:delete val="1"/>
        <c:majorTickMark val="out"/>
        <c:minorTickMark val="none"/>
        <c:tickLblPos val="nextTo"/>
        <c:crossAx val="32065081"/>
        <c:crosses val="autoZero"/>
        <c:auto val="1"/>
        <c:lblOffset val="100"/>
        <c:noMultiLvlLbl val="0"/>
      </c:catAx>
      <c:valAx>
        <c:axId val="32065081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932408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175"/>
          <c:w val="0.908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Input'!$A$8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Input'!$D$8</c:f>
              <c:numCache>
                <c:ptCount val="1"/>
                <c:pt idx="0">
                  <c:v>0</c:v>
                </c:pt>
              </c:numCache>
            </c:numRef>
          </c:val>
        </c:ser>
        <c:axId val="20150274"/>
        <c:axId val="47134739"/>
      </c:barChart>
      <c:catAx>
        <c:axId val="20150274"/>
        <c:scaling>
          <c:orientation val="minMax"/>
        </c:scaling>
        <c:axPos val="b"/>
        <c:delete val="1"/>
        <c:majorTickMark val="out"/>
        <c:minorTickMark val="none"/>
        <c:tickLblPos val="nextTo"/>
        <c:crossAx val="47134739"/>
        <c:crosses val="autoZero"/>
        <c:auto val="1"/>
        <c:lblOffset val="100"/>
        <c:noMultiLvlLbl val="0"/>
      </c:catAx>
      <c:valAx>
        <c:axId val="47134739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150274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2235"/>
          <c:w val="0.781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Input'!$A$17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pattFill prst="dkDnDiag">
              <a:fgClr>
                <a:srgbClr val="00FF00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Input'!$C$17</c:f>
              <c:numCache>
                <c:ptCount val="1"/>
                <c:pt idx="0">
                  <c:v>0</c:v>
                </c:pt>
              </c:numCache>
            </c:numRef>
          </c:val>
        </c:ser>
        <c:axId val="21559468"/>
        <c:axId val="59817485"/>
      </c:barChart>
      <c:catAx>
        <c:axId val="21559468"/>
        <c:scaling>
          <c:orientation val="minMax"/>
        </c:scaling>
        <c:axPos val="b"/>
        <c:delete val="1"/>
        <c:majorTickMark val="out"/>
        <c:minorTickMark val="none"/>
        <c:tickLblPos val="nextTo"/>
        <c:crossAx val="59817485"/>
        <c:crosses val="autoZero"/>
        <c:auto val="1"/>
        <c:lblOffset val="100"/>
        <c:noMultiLvlLbl val="0"/>
      </c:catAx>
      <c:valAx>
        <c:axId val="59817485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559468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725"/>
          <c:w val="0.912"/>
          <c:h val="0.97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00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FF00"/>
              </a:solidFill>
            </c:spPr>
          </c:dPt>
          <c:val>
            <c:numRef>
              <c:f>end!$S$7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end!$S$8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1486454"/>
        <c:axId val="13378087"/>
      </c:bar3DChart>
      <c:catAx>
        <c:axId val="1486454"/>
        <c:scaling>
          <c:orientation val="minMax"/>
        </c:scaling>
        <c:axPos val="b"/>
        <c:delete val="1"/>
        <c:majorTickMark val="out"/>
        <c:minorTickMark val="none"/>
        <c:tickLblPos val="low"/>
        <c:crossAx val="13378087"/>
        <c:crossesAt val="0"/>
        <c:auto val="1"/>
        <c:lblOffset val="100"/>
        <c:noMultiLvlLbl val="0"/>
      </c:catAx>
      <c:valAx>
        <c:axId val="13378087"/>
        <c:scaling>
          <c:orientation val="minMax"/>
          <c:max val="10000"/>
          <c:min val="6000"/>
        </c:scaling>
        <c:axPos val="l"/>
        <c:delete val="1"/>
        <c:majorTickMark val="out"/>
        <c:minorTickMark val="none"/>
        <c:tickLblPos val="nextTo"/>
        <c:crossAx val="1486454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26725"/>
          <c:w val="0.94825"/>
          <c:h val="0.34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Statistics!$Q$15</c:f>
              <c:strCache>
                <c:ptCount val="1"/>
                <c:pt idx="0">
                  <c:v>Regular Labor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Statistics!$Q$16</c:f>
              <c:strCache>
                <c:ptCount val="1"/>
                <c:pt idx="0">
                  <c:v>Overtime Labor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Statistics!$Q$17</c:f>
              <c:strCache>
                <c:ptCount val="1"/>
                <c:pt idx="0">
                  <c:v>Contract Premium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53293920"/>
        <c:axId val="9883233"/>
      </c:barChart>
      <c:catAx>
        <c:axId val="53293920"/>
        <c:scaling>
          <c:orientation val="minMax"/>
        </c:scaling>
        <c:axPos val="l"/>
        <c:delete val="1"/>
        <c:majorTickMark val="out"/>
        <c:minorTickMark val="none"/>
        <c:tickLblPos val="none"/>
        <c:crossAx val="9883233"/>
        <c:crosses val="autoZero"/>
        <c:auto val="1"/>
        <c:lblOffset val="100"/>
        <c:noMultiLvlLbl val="0"/>
      </c:catAx>
      <c:valAx>
        <c:axId val="9883233"/>
        <c:scaling>
          <c:orientation val="minMax"/>
          <c:max val="16000"/>
          <c:min val="800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2939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25"/>
          <c:y val="0.69225"/>
          <c:w val="0.61475"/>
          <c:h val="0.2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2975"/>
          <c:w val="0.95775"/>
          <c:h val="0.784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(Statistics!$Q$8,Statistics!$Q$11)</c:f>
              <c:strCache/>
            </c:strRef>
          </c:cat>
          <c:val>
            <c:numRef>
              <c:f>(Statistics!$R$8,Statistics!$R$11)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0"/>
        <c:axId val="21840234"/>
        <c:axId val="62344379"/>
      </c:barChart>
      <c:catAx>
        <c:axId val="21840234"/>
        <c:scaling>
          <c:orientation val="minMax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44379"/>
        <c:crosses val="autoZero"/>
        <c:auto val="1"/>
        <c:lblOffset val="100"/>
        <c:noMultiLvlLbl val="0"/>
      </c:catAx>
      <c:valAx>
        <c:axId val="62344379"/>
        <c:scaling>
          <c:orientation val="minMax"/>
          <c:max val="400"/>
          <c:min val="0"/>
        </c:scaling>
        <c:axPos val="b"/>
        <c:delete val="1"/>
        <c:majorTickMark val="out"/>
        <c:minorTickMark val="none"/>
        <c:tickLblPos val="nextTo"/>
        <c:crossAx val="21840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55"/>
          <c:w val="0.9635"/>
          <c:h val="0.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Statistics!$Q$5</c:f>
              <c:strCache>
                <c:ptCount val="1"/>
                <c:pt idx="0">
                  <c:v>Expedite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Statistics!$R$5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4228500"/>
        <c:axId val="16729909"/>
      </c:barChart>
      <c:catAx>
        <c:axId val="24228500"/>
        <c:scaling>
          <c:orientation val="minMax"/>
        </c:scaling>
        <c:axPos val="l"/>
        <c:delete val="1"/>
        <c:majorTickMark val="out"/>
        <c:minorTickMark val="none"/>
        <c:tickLblPos val="nextTo"/>
        <c:crossAx val="16729909"/>
        <c:crosses val="autoZero"/>
        <c:auto val="1"/>
        <c:lblOffset val="100"/>
        <c:noMultiLvlLbl val="0"/>
      </c:catAx>
      <c:valAx>
        <c:axId val="16729909"/>
        <c:scaling>
          <c:orientation val="minMax"/>
          <c:max val="1000"/>
          <c:min val="0"/>
        </c:scaling>
        <c:axPos val="b"/>
        <c:delete val="1"/>
        <c:majorTickMark val="out"/>
        <c:minorTickMark val="none"/>
        <c:tickLblPos val="nextTo"/>
        <c:crossAx val="24228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6375"/>
          <c:w val="0.97225"/>
          <c:h val="0.5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Statistics!$Q$13</c:f>
              <c:strCache>
                <c:ptCount val="1"/>
                <c:pt idx="0">
                  <c:v>Setup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Statistics!$R$13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16351454"/>
        <c:axId val="12945359"/>
      </c:barChart>
      <c:catAx>
        <c:axId val="16351454"/>
        <c:scaling>
          <c:orientation val="minMax"/>
        </c:scaling>
        <c:axPos val="l"/>
        <c:delete val="1"/>
        <c:majorTickMark val="out"/>
        <c:minorTickMark val="none"/>
        <c:tickLblPos val="nextTo"/>
        <c:crossAx val="12945359"/>
        <c:crosses val="autoZero"/>
        <c:auto val="1"/>
        <c:lblOffset val="100"/>
        <c:noMultiLvlLbl val="0"/>
      </c:catAx>
      <c:valAx>
        <c:axId val="12945359"/>
        <c:scaling>
          <c:orientation val="minMax"/>
          <c:max val="600"/>
          <c:min val="0"/>
        </c:scaling>
        <c:axPos val="b"/>
        <c:delete val="1"/>
        <c:majorTickMark val="out"/>
        <c:minorTickMark val="none"/>
        <c:tickLblPos val="nextTo"/>
        <c:crossAx val="16351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2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19050</xdr:rowOff>
    </xdr:from>
    <xdr:to>
      <xdr:col>2</xdr:col>
      <xdr:colOff>219075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71475" y="666750"/>
          <a:ext cx="1066800" cy="457200"/>
        </a:xfrm>
        <a:prstGeom prst="rect">
          <a:avLst/>
        </a:prstGeom>
        <a:solidFill>
          <a:srgbClr val="41F15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95250</xdr:rowOff>
    </xdr:from>
    <xdr:to>
      <xdr:col>1</xdr:col>
      <xdr:colOff>419100</xdr:colOff>
      <xdr:row>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42950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371475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133475" y="971550"/>
          <a:ext cx="1066800" cy="457200"/>
        </a:xfrm>
        <a:prstGeom prst="rect">
          <a:avLst/>
        </a:prstGeom>
        <a:solidFill>
          <a:srgbClr val="6060D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76200</xdr:rowOff>
    </xdr:from>
    <xdr:to>
      <xdr:col>7</xdr:col>
      <xdr:colOff>295275</xdr:colOff>
      <xdr:row>9</xdr:row>
      <xdr:rowOff>47625</xdr:rowOff>
    </xdr:to>
    <xdr:sp>
      <xdr:nvSpPr>
        <xdr:cNvPr id="4" name="AutoShape 9"/>
        <xdr:cNvSpPr>
          <a:spLocks/>
        </xdr:cNvSpPr>
      </xdr:nvSpPr>
      <xdr:spPr>
        <a:xfrm>
          <a:off x="3495675" y="1047750"/>
          <a:ext cx="1066800" cy="457200"/>
        </a:xfrm>
        <a:prstGeom prst="rect">
          <a:avLst/>
        </a:prstGeom>
        <a:solidFill>
          <a:srgbClr val="41F15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</xdr:row>
      <xdr:rowOff>95250</xdr:rowOff>
    </xdr:from>
    <xdr:to>
      <xdr:col>10</xdr:col>
      <xdr:colOff>219075</xdr:colOff>
      <xdr:row>7</xdr:row>
      <xdr:rowOff>66675</xdr:rowOff>
    </xdr:to>
    <xdr:sp>
      <xdr:nvSpPr>
        <xdr:cNvPr id="5" name="AutoShape 13"/>
        <xdr:cNvSpPr>
          <a:spLocks/>
        </xdr:cNvSpPr>
      </xdr:nvSpPr>
      <xdr:spPr>
        <a:xfrm>
          <a:off x="5248275" y="742950"/>
          <a:ext cx="1066800" cy="457200"/>
        </a:xfrm>
        <a:prstGeom prst="rect">
          <a:avLst/>
        </a:prstGeom>
        <a:solidFill>
          <a:srgbClr val="6060D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76200</xdr:rowOff>
    </xdr:from>
    <xdr:to>
      <xdr:col>11</xdr:col>
      <xdr:colOff>371475</xdr:colOff>
      <xdr:row>9</xdr:row>
      <xdr:rowOff>47625</xdr:rowOff>
    </xdr:to>
    <xdr:sp>
      <xdr:nvSpPr>
        <xdr:cNvPr id="6" name="AutoShape 15"/>
        <xdr:cNvSpPr>
          <a:spLocks/>
        </xdr:cNvSpPr>
      </xdr:nvSpPr>
      <xdr:spPr>
        <a:xfrm>
          <a:off x="6010275" y="1047750"/>
          <a:ext cx="1066800" cy="457200"/>
        </a:xfrm>
        <a:prstGeom prst="rect">
          <a:avLst/>
        </a:prstGeom>
        <a:solidFill>
          <a:srgbClr val="FDF335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</xdr:row>
      <xdr:rowOff>19050</xdr:rowOff>
    </xdr:from>
    <xdr:to>
      <xdr:col>6</xdr:col>
      <xdr:colOff>295275</xdr:colOff>
      <xdr:row>6</xdr:row>
      <xdr:rowOff>152400</xdr:rowOff>
    </xdr:to>
    <xdr:sp>
      <xdr:nvSpPr>
        <xdr:cNvPr id="7" name="AutoShape 19"/>
        <xdr:cNvSpPr>
          <a:spLocks/>
        </xdr:cNvSpPr>
      </xdr:nvSpPr>
      <xdr:spPr>
        <a:xfrm>
          <a:off x="2886075" y="666750"/>
          <a:ext cx="1066800" cy="457200"/>
        </a:xfrm>
        <a:prstGeom prst="rect">
          <a:avLst/>
        </a:prstGeom>
        <a:solidFill>
          <a:srgbClr val="F6493C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20</xdr:row>
      <xdr:rowOff>19050</xdr:rowOff>
    </xdr:from>
    <xdr:to>
      <xdr:col>7</xdr:col>
      <xdr:colOff>495300</xdr:colOff>
      <xdr:row>21</xdr:row>
      <xdr:rowOff>123825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25755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733425</xdr:colOff>
      <xdr:row>22</xdr:row>
      <xdr:rowOff>38100</xdr:rowOff>
    </xdr:from>
    <xdr:to>
      <xdr:col>7</xdr:col>
      <xdr:colOff>504825</xdr:colOff>
      <xdr:row>23</xdr:row>
      <xdr:rowOff>142875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3600450"/>
          <a:ext cx="17240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</xdr:row>
      <xdr:rowOff>66675</xdr:rowOff>
    </xdr:from>
    <xdr:to>
      <xdr:col>8</xdr:col>
      <xdr:colOff>276225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009900" y="1000125"/>
        <a:ext cx="21431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13</xdr:row>
      <xdr:rowOff>0</xdr:rowOff>
    </xdr:from>
    <xdr:to>
      <xdr:col>8</xdr:col>
      <xdr:colOff>390525</xdr:colOff>
      <xdr:row>21</xdr:row>
      <xdr:rowOff>76200</xdr:rowOff>
    </xdr:to>
    <xdr:graphicFrame>
      <xdr:nvGraphicFramePr>
        <xdr:cNvPr id="2" name="Chart 2"/>
        <xdr:cNvGraphicFramePr/>
      </xdr:nvGraphicFramePr>
      <xdr:xfrm>
        <a:off x="3114675" y="2400300"/>
        <a:ext cx="215265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152400</xdr:rowOff>
    </xdr:from>
    <xdr:to>
      <xdr:col>7</xdr:col>
      <xdr:colOff>523875</xdr:colOff>
      <xdr:row>10</xdr:row>
      <xdr:rowOff>95250</xdr:rowOff>
    </xdr:to>
    <xdr:graphicFrame>
      <xdr:nvGraphicFramePr>
        <xdr:cNvPr id="1" name="Chart 3"/>
        <xdr:cNvGraphicFramePr/>
      </xdr:nvGraphicFramePr>
      <xdr:xfrm>
        <a:off x="2638425" y="733425"/>
        <a:ext cx="2152650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12</xdr:row>
      <xdr:rowOff>66675</xdr:rowOff>
    </xdr:from>
    <xdr:to>
      <xdr:col>7</xdr:col>
      <xdr:colOff>647700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3048000" y="2266950"/>
        <a:ext cx="25146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57150</xdr:rowOff>
    </xdr:from>
    <xdr:to>
      <xdr:col>7</xdr:col>
      <xdr:colOff>0</xdr:colOff>
      <xdr:row>27</xdr:row>
      <xdr:rowOff>9525</xdr:rowOff>
    </xdr:to>
    <xdr:graphicFrame>
      <xdr:nvGraphicFramePr>
        <xdr:cNvPr id="1" name="Chart 4"/>
        <xdr:cNvGraphicFramePr/>
      </xdr:nvGraphicFramePr>
      <xdr:xfrm>
        <a:off x="3724275" y="57150"/>
        <a:ext cx="1181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4</xdr:row>
      <xdr:rowOff>219075</xdr:rowOff>
    </xdr:from>
    <xdr:to>
      <xdr:col>8</xdr:col>
      <xdr:colOff>257175</xdr:colOff>
      <xdr:row>9</xdr:row>
      <xdr:rowOff>57150</xdr:rowOff>
    </xdr:to>
    <xdr:sp>
      <xdr:nvSpPr>
        <xdr:cNvPr id="2" name="AutoShape 10"/>
        <xdr:cNvSpPr>
          <a:spLocks/>
        </xdr:cNvSpPr>
      </xdr:nvSpPr>
      <xdr:spPr>
        <a:xfrm flipH="1">
          <a:off x="4752975" y="962025"/>
          <a:ext cx="1019175" cy="809625"/>
        </a:xfrm>
        <a:prstGeom prst="cloudCallout">
          <a:avLst>
            <a:gd name="adj1" fmla="val -34115"/>
            <a:gd name="adj2" fmla="val 9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Push Evaluate Button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28575</xdr:rowOff>
    </xdr:from>
    <xdr:to>
      <xdr:col>11</xdr:col>
      <xdr:colOff>28575</xdr:colOff>
      <xdr:row>17</xdr:row>
      <xdr:rowOff>38100</xdr:rowOff>
    </xdr:to>
    <xdr:graphicFrame>
      <xdr:nvGraphicFramePr>
        <xdr:cNvPr id="1" name="Chart 8"/>
        <xdr:cNvGraphicFramePr/>
      </xdr:nvGraphicFramePr>
      <xdr:xfrm>
        <a:off x="1247775" y="2028825"/>
        <a:ext cx="5486400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5</xdr:row>
      <xdr:rowOff>66675</xdr:rowOff>
    </xdr:from>
    <xdr:to>
      <xdr:col>11</xdr:col>
      <xdr:colOff>19050</xdr:colOff>
      <xdr:row>11</xdr:row>
      <xdr:rowOff>19050</xdr:rowOff>
    </xdr:to>
    <xdr:graphicFrame>
      <xdr:nvGraphicFramePr>
        <xdr:cNvPr id="2" name="Chart 9"/>
        <xdr:cNvGraphicFramePr/>
      </xdr:nvGraphicFramePr>
      <xdr:xfrm>
        <a:off x="1133475" y="1038225"/>
        <a:ext cx="55911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1</xdr:row>
      <xdr:rowOff>123825</xdr:rowOff>
    </xdr:from>
    <xdr:to>
      <xdr:col>10</xdr:col>
      <xdr:colOff>495300</xdr:colOff>
      <xdr:row>6</xdr:row>
      <xdr:rowOff>19050</xdr:rowOff>
    </xdr:to>
    <xdr:graphicFrame>
      <xdr:nvGraphicFramePr>
        <xdr:cNvPr id="3" name="Chart 10"/>
        <xdr:cNvGraphicFramePr/>
      </xdr:nvGraphicFramePr>
      <xdr:xfrm>
        <a:off x="1257300" y="419100"/>
        <a:ext cx="5334000" cy="73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590550</xdr:colOff>
      <xdr:row>16</xdr:row>
      <xdr:rowOff>133350</xdr:rowOff>
    </xdr:from>
    <xdr:to>
      <xdr:col>11</xdr:col>
      <xdr:colOff>38100</xdr:colOff>
      <xdr:row>20</xdr:row>
      <xdr:rowOff>123825</xdr:rowOff>
    </xdr:to>
    <xdr:graphicFrame>
      <xdr:nvGraphicFramePr>
        <xdr:cNvPr id="4" name="Chart 11"/>
        <xdr:cNvGraphicFramePr/>
      </xdr:nvGraphicFramePr>
      <xdr:xfrm>
        <a:off x="1200150" y="2971800"/>
        <a:ext cx="5543550" cy="66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20</xdr:row>
      <xdr:rowOff>95250</xdr:rowOff>
    </xdr:from>
    <xdr:to>
      <xdr:col>11</xdr:col>
      <xdr:colOff>133350</xdr:colOff>
      <xdr:row>25</xdr:row>
      <xdr:rowOff>66675</xdr:rowOff>
    </xdr:to>
    <xdr:graphicFrame>
      <xdr:nvGraphicFramePr>
        <xdr:cNvPr id="5" name="Chart 12"/>
        <xdr:cNvGraphicFramePr/>
      </xdr:nvGraphicFramePr>
      <xdr:xfrm>
        <a:off x="1123950" y="3609975"/>
        <a:ext cx="5715000" cy="80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24</xdr:row>
      <xdr:rowOff>28575</xdr:rowOff>
    </xdr:from>
    <xdr:to>
      <xdr:col>11</xdr:col>
      <xdr:colOff>581025</xdr:colOff>
      <xdr:row>29</xdr:row>
      <xdr:rowOff>28575</xdr:rowOff>
    </xdr:to>
    <xdr:graphicFrame>
      <xdr:nvGraphicFramePr>
        <xdr:cNvPr id="6" name="Chart 13"/>
        <xdr:cNvGraphicFramePr/>
      </xdr:nvGraphicFramePr>
      <xdr:xfrm>
        <a:off x="1304925" y="4219575"/>
        <a:ext cx="5981700" cy="83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600075</xdr:colOff>
      <xdr:row>28</xdr:row>
      <xdr:rowOff>104775</xdr:rowOff>
    </xdr:from>
    <xdr:to>
      <xdr:col>11</xdr:col>
      <xdr:colOff>428625</xdr:colOff>
      <xdr:row>33</xdr:row>
      <xdr:rowOff>95250</xdr:rowOff>
    </xdr:to>
    <xdr:graphicFrame>
      <xdr:nvGraphicFramePr>
        <xdr:cNvPr id="7" name="Chart 14"/>
        <xdr:cNvGraphicFramePr/>
      </xdr:nvGraphicFramePr>
      <xdr:xfrm>
        <a:off x="1209675" y="4972050"/>
        <a:ext cx="5924550" cy="828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2:J22"/>
  <sheetViews>
    <sheetView showGridLines="0" showRowColHeaders="0" tabSelected="1" defaultGridColor="0" colorId="22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>
    <row r="12" spans="8:10" ht="12.75">
      <c r="H12" s="70"/>
      <c r="I12" s="70"/>
      <c r="J12" s="70"/>
    </row>
    <row r="13" spans="8:10" ht="12.75">
      <c r="H13" s="70"/>
      <c r="I13" s="70"/>
      <c r="J13" s="70"/>
    </row>
    <row r="14" spans="8:10" ht="12.75">
      <c r="H14" s="70"/>
      <c r="I14" s="70"/>
      <c r="J14" s="70"/>
    </row>
    <row r="17" ht="33">
      <c r="G17" s="71" t="s">
        <v>48</v>
      </c>
    </row>
    <row r="18" ht="33">
      <c r="G18" s="71" t="s">
        <v>49</v>
      </c>
    </row>
    <row r="19" ht="33">
      <c r="G19" s="71" t="s">
        <v>50</v>
      </c>
    </row>
    <row r="20" ht="12.75">
      <c r="F20" s="72" t="s">
        <v>51</v>
      </c>
    </row>
    <row r="22" spans="5:6" ht="12.75">
      <c r="E22" s="191" t="s">
        <v>153</v>
      </c>
      <c r="F22" s="191" t="s">
        <v>154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8"/>
  <drawing r:id="rId17"/>
  <legacyDrawing r:id="rId16"/>
  <oleObjects>
    <oleObject progId="MS_ClipArt_Gallery" shapeId="575477" r:id="rId1"/>
    <oleObject progId="MS_ClipArt_Gallery" shapeId="575487" r:id="rId2"/>
    <oleObject progId="MS_ClipArt_Gallery" shapeId="575490" r:id="rId3"/>
    <oleObject progId="MS_ClipArt_Gallery" shapeId="575492" r:id="rId4"/>
    <oleObject progId="MS_ClipArt_Gallery" shapeId="575496" r:id="rId5"/>
    <oleObject progId="MS_ClipArt_Gallery" shapeId="575497" r:id="rId6"/>
    <oleObject progId="MS_ClipArt_Gallery" shapeId="575501" r:id="rId7"/>
    <oleObject progId="MS_ClipArt_Gallery" shapeId="575506" r:id="rId8"/>
    <oleObject progId="MS_ClipArt_Gallery" shapeId="575507" r:id="rId9"/>
    <oleObject progId="MS_ClipArt_Gallery" shapeId="575510" r:id="rId10"/>
    <oleObject progId="MS_ClipArt_Gallery" shapeId="575512" r:id="rId11"/>
    <oleObject progId="MS_ClipArt_Gallery" shapeId="575514" r:id="rId12"/>
    <oleObject progId="MS_ClipArt_Gallery" shapeId="575518" r:id="rId13"/>
    <oleObject progId="MS_ClipArt_Gallery" shapeId="575519" r:id="rId14"/>
    <oleObject progId="Word.Document.8" shapeId="1854272" r:id="rId1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B101"/>
  <sheetViews>
    <sheetView showRowColHeaders="0" zoomScale="102" zoomScaleNormal="102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2" width="6.421875" style="1" customWidth="1"/>
    <col min="3" max="3" width="6.7109375" style="1" customWidth="1"/>
    <col min="4" max="13" width="7.140625" style="1" customWidth="1"/>
    <col min="14" max="14" width="6.28125" style="1" customWidth="1"/>
    <col min="15" max="15" width="7.140625" style="1" hidden="1" customWidth="1"/>
    <col min="16" max="17" width="7.140625" style="1" customWidth="1"/>
    <col min="18" max="16384" width="9.140625" style="1" customWidth="1"/>
  </cols>
  <sheetData>
    <row r="1" spans="1:28" ht="23.25" customHeight="1" thickBot="1">
      <c r="A1" s="10" t="s">
        <v>3</v>
      </c>
      <c r="B1" s="62"/>
      <c r="C1" s="59">
        <f>'MPS-Q1'!D1</f>
        <v>0</v>
      </c>
      <c r="D1" s="46"/>
      <c r="E1" s="46"/>
      <c r="F1" s="46"/>
      <c r="G1" s="20"/>
      <c r="K1" s="68"/>
      <c r="AB1" s="65">
        <v>0</v>
      </c>
    </row>
    <row r="2" ht="11.25" customHeight="1">
      <c r="A2" s="8"/>
    </row>
    <row r="3" ht="6.75" customHeight="1">
      <c r="A3" s="9"/>
    </row>
    <row r="4" ht="6.75" customHeight="1">
      <c r="A4" s="2"/>
    </row>
    <row r="5" ht="13.5" thickBot="1"/>
    <row r="6" spans="6:13" ht="13.5" thickBot="1">
      <c r="F6" s="4" t="s">
        <v>37</v>
      </c>
      <c r="G6" s="5"/>
      <c r="H6" s="5"/>
      <c r="I6" s="5"/>
      <c r="J6" s="5"/>
      <c r="K6" s="5"/>
      <c r="L6" s="6" t="s">
        <v>38</v>
      </c>
      <c r="M6" s="6"/>
    </row>
    <row r="7" spans="1:13" ht="13.5" thickBot="1">
      <c r="A7" s="48" t="s">
        <v>34</v>
      </c>
      <c r="B7" s="5"/>
      <c r="C7" s="5" t="s">
        <v>41</v>
      </c>
      <c r="D7" s="116">
        <f>Parameters!B17</f>
        <v>1</v>
      </c>
      <c r="E7" s="5"/>
      <c r="F7" s="47">
        <f>Parameters!B16</f>
        <v>0.15</v>
      </c>
      <c r="G7" s="44"/>
      <c r="H7" s="44"/>
      <c r="I7" s="44"/>
      <c r="J7" s="46"/>
      <c r="K7" s="46"/>
      <c r="L7" s="52">
        <f>Parameters!B14</f>
        <v>5</v>
      </c>
      <c r="M7" s="20"/>
    </row>
    <row r="8" spans="1:14" ht="13.5" thickBot="1">
      <c r="A8" s="45" t="s">
        <v>35</v>
      </c>
      <c r="B8" s="21">
        <v>0</v>
      </c>
      <c r="C8" s="21">
        <v>1</v>
      </c>
      <c r="D8" s="21">
        <v>2</v>
      </c>
      <c r="E8" s="13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8">
        <v>9</v>
      </c>
      <c r="L8" s="12">
        <v>10</v>
      </c>
      <c r="M8" s="18">
        <v>11</v>
      </c>
      <c r="N8" s="21">
        <v>12</v>
      </c>
    </row>
    <row r="9" spans="1:14" ht="12.75">
      <c r="A9" s="4"/>
      <c r="B9" s="13"/>
      <c r="C9" s="13"/>
      <c r="D9" s="42"/>
      <c r="E9" s="13"/>
      <c r="F9" s="17"/>
      <c r="G9" s="13"/>
      <c r="H9" s="13"/>
      <c r="I9" s="13"/>
      <c r="J9" s="13"/>
      <c r="K9" s="13"/>
      <c r="L9" s="13"/>
      <c r="M9" s="13"/>
      <c r="N9" s="13"/>
    </row>
    <row r="10" spans="1:14" ht="12.75">
      <c r="A10" s="11" t="s">
        <v>42</v>
      </c>
      <c r="B10" s="16"/>
      <c r="C10" s="51">
        <f>SUMPRODUCT(Parameters!$B$3:$B$5,'MPS-Q1'!B10:B12)</f>
        <v>0</v>
      </c>
      <c r="D10" s="51">
        <f>SUMPRODUCT(Parameters!$B$3:$B$5,'MPS-Q1'!C10:C12)</f>
        <v>0</v>
      </c>
      <c r="E10" s="51">
        <f>SUMPRODUCT(Parameters!$B$3:$B$5,'MPS-Q1'!D10:D12)</f>
        <v>0</v>
      </c>
      <c r="F10" s="51">
        <f>SUMPRODUCT(Parameters!$B$3:$B$5,'MPS-Q1'!E10:E12)</f>
        <v>0</v>
      </c>
      <c r="G10" s="51">
        <f>SUMPRODUCT(Parameters!$B$3:$B$5,'MPS-Q1'!F10:F12)</f>
        <v>0</v>
      </c>
      <c r="H10" s="51">
        <f>SUMPRODUCT(Parameters!$B$3:$B$5,'MPS-Q1'!G10:G12)</f>
        <v>0</v>
      </c>
      <c r="I10" s="51">
        <f>SUMPRODUCT('MPS-Q2'!B10:B12,Parameters!$B$3:$B$5)</f>
        <v>0</v>
      </c>
      <c r="J10" s="51">
        <f>SUMPRODUCT('MPS-Q2'!C10:C12,Parameters!$B$3:$B$5)</f>
        <v>0</v>
      </c>
      <c r="K10" s="51">
        <f>SUMPRODUCT('MPS-Q2'!D10:D12,Parameters!$B$3:$B$5)</f>
        <v>0</v>
      </c>
      <c r="L10" s="51">
        <f>SUMPRODUCT('MPS-Q2'!E10:E12,Parameters!$B$3:$B$5)</f>
        <v>0</v>
      </c>
      <c r="M10" s="51">
        <f>SUMPRODUCT('MPS-Q2'!F10:F12,Parameters!$B$3:$B$5)</f>
        <v>0</v>
      </c>
      <c r="N10" s="51">
        <f>SUMPRODUCT('MPS-Q2'!G10:G12,Parameters!$B$3:$B$5)</f>
        <v>0</v>
      </c>
    </row>
    <row r="11" spans="1:14" ht="12.75">
      <c r="A11" s="11" t="s">
        <v>0</v>
      </c>
      <c r="B11" s="166"/>
      <c r="C11" s="50">
        <f>MAX(0,(B11+-C10))</f>
        <v>0</v>
      </c>
      <c r="D11" s="54">
        <f aca="true" t="shared" si="0" ref="D11:N11">MAX(0,(C11+D13-D10))</f>
        <v>0</v>
      </c>
      <c r="E11" s="51">
        <f t="shared" si="0"/>
        <v>0</v>
      </c>
      <c r="F11" s="50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0</v>
      </c>
      <c r="M11" s="51">
        <f t="shared" si="0"/>
        <v>0</v>
      </c>
      <c r="N11" s="51">
        <f t="shared" si="0"/>
        <v>0</v>
      </c>
    </row>
    <row r="12" spans="1:14" ht="13.5" thickBot="1">
      <c r="A12" s="11" t="s">
        <v>36</v>
      </c>
      <c r="B12" s="16"/>
      <c r="C12" s="51">
        <f>MAX(0,C10-B11)</f>
        <v>0</v>
      </c>
      <c r="D12" s="54">
        <f aca="true" t="shared" si="1" ref="D12:N12">MAX(0,D10-C11-D13)</f>
        <v>0</v>
      </c>
      <c r="E12" s="51">
        <f t="shared" si="1"/>
        <v>0</v>
      </c>
      <c r="F12" s="50">
        <f t="shared" si="1"/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</row>
    <row r="13" spans="1:14" ht="12.75">
      <c r="A13" s="11" t="s">
        <v>47</v>
      </c>
      <c r="B13" s="43"/>
      <c r="C13" s="132">
        <f>IF($D7=0,C14,0)</f>
        <v>0</v>
      </c>
      <c r="D13" s="133">
        <f>IF($D7=0,D14,IF($D7=1,C14,0))</f>
        <v>0</v>
      </c>
      <c r="E13" s="133">
        <f>IF($D7=0,E14,IF($D7=1,D14,C14))</f>
        <v>0</v>
      </c>
      <c r="F13" s="133">
        <f aca="true" t="shared" si="2" ref="F13:N13">IF($D7=0,F14,IF($D7=1,E14,D14))</f>
        <v>0</v>
      </c>
      <c r="G13" s="133">
        <f t="shared" si="2"/>
        <v>0</v>
      </c>
      <c r="H13" s="133">
        <f t="shared" si="2"/>
        <v>0</v>
      </c>
      <c r="I13" s="133">
        <f t="shared" si="2"/>
        <v>0</v>
      </c>
      <c r="J13" s="133">
        <f t="shared" si="2"/>
        <v>0</v>
      </c>
      <c r="K13" s="133">
        <f t="shared" si="2"/>
        <v>0</v>
      </c>
      <c r="L13" s="133">
        <f t="shared" si="2"/>
        <v>0</v>
      </c>
      <c r="M13" s="133">
        <f t="shared" si="2"/>
        <v>0</v>
      </c>
      <c r="N13" s="133">
        <f t="shared" si="2"/>
        <v>0</v>
      </c>
    </row>
    <row r="14" spans="1:14" ht="13.5" thickBot="1">
      <c r="A14" s="11" t="s">
        <v>43</v>
      </c>
      <c r="B14" s="43"/>
      <c r="C14" s="1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1:14" ht="12.75">
      <c r="A15" s="11" t="s">
        <v>39</v>
      </c>
      <c r="B15" s="51"/>
      <c r="C15" s="50"/>
      <c r="D15" s="51"/>
      <c r="E15" s="51"/>
      <c r="F15" s="51"/>
      <c r="G15" s="51"/>
      <c r="H15" s="51"/>
      <c r="I15" s="51"/>
      <c r="J15" s="51"/>
      <c r="K15" s="49"/>
      <c r="L15" s="51"/>
      <c r="M15" s="49"/>
      <c r="N15" s="51"/>
    </row>
    <row r="16" spans="1:14" ht="13.5" thickBot="1">
      <c r="A16" s="113" t="s">
        <v>40</v>
      </c>
      <c r="B16" s="16">
        <f>IF(B11&gt;0,1,0)</f>
        <v>0</v>
      </c>
      <c r="C16" s="120">
        <f>IF(C14&gt;0,1,0)</f>
        <v>0</v>
      </c>
      <c r="D16" s="16">
        <f aca="true" t="shared" si="3" ref="D16:N16">IF(D14&gt;0,1,0)</f>
        <v>0</v>
      </c>
      <c r="E16" s="16">
        <f t="shared" si="3"/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121">
        <f t="shared" si="3"/>
        <v>0</v>
      </c>
      <c r="L16" s="16">
        <f t="shared" si="3"/>
        <v>0</v>
      </c>
      <c r="M16" s="121">
        <f t="shared" si="3"/>
        <v>0</v>
      </c>
      <c r="N16" s="16">
        <f t="shared" si="3"/>
        <v>0</v>
      </c>
    </row>
    <row r="17" spans="1:15" ht="12.75">
      <c r="A17" s="4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 t="s">
        <v>18</v>
      </c>
    </row>
    <row r="18" spans="1:15" ht="12.75">
      <c r="A18" s="113" t="s">
        <v>83</v>
      </c>
      <c r="B18" s="118">
        <f>B11*L7</f>
        <v>0</v>
      </c>
      <c r="C18" s="119">
        <f>C14*$L$7+C12*Parameters!$B$15</f>
        <v>0</v>
      </c>
      <c r="D18" s="119">
        <f>D14*$L$7+D12*Parameters!$B$15</f>
        <v>0</v>
      </c>
      <c r="E18" s="119">
        <f>E14*$L$7+E12*Parameters!$B$15</f>
        <v>0</v>
      </c>
      <c r="F18" s="119">
        <f>F14*$L$7+F12*Parameters!$B$15</f>
        <v>0</v>
      </c>
      <c r="G18" s="119">
        <f>G14*$L$7+G12*Parameters!$B$15</f>
        <v>0</v>
      </c>
      <c r="H18" s="119">
        <f>H14*$L$7+H12*Parameters!$B$15</f>
        <v>0</v>
      </c>
      <c r="I18" s="119">
        <f>I14*$L$7+I12*Parameters!$B$15</f>
        <v>0</v>
      </c>
      <c r="J18" s="119">
        <f>J14*$L$7+J12*Parameters!$B$15</f>
        <v>0</v>
      </c>
      <c r="K18" s="119">
        <f>K14*$L$7+K12*Parameters!$B$15</f>
        <v>0</v>
      </c>
      <c r="L18" s="119">
        <f>L14*$L$7+L12*Parameters!$B$15</f>
        <v>0</v>
      </c>
      <c r="M18" s="119">
        <f>M14*$L$7+M12*Parameters!$B$15</f>
        <v>0</v>
      </c>
      <c r="N18" s="119">
        <f>N14*$L$7+N12*Parameters!$B$15</f>
        <v>0</v>
      </c>
      <c r="O18" s="122">
        <f>SUM(B18:N18)</f>
        <v>0</v>
      </c>
    </row>
    <row r="19" spans="1:15" ht="12.75">
      <c r="A19" s="113" t="s">
        <v>84</v>
      </c>
      <c r="B19" s="112"/>
      <c r="C19" s="156">
        <f>C11*$F$7</f>
        <v>0</v>
      </c>
      <c r="D19" s="156">
        <f aca="true" t="shared" si="4" ref="D19:N19">D11*$F$7</f>
        <v>0</v>
      </c>
      <c r="E19" s="156">
        <f t="shared" si="4"/>
        <v>0</v>
      </c>
      <c r="F19" s="156">
        <f t="shared" si="4"/>
        <v>0</v>
      </c>
      <c r="G19" s="156">
        <f t="shared" si="4"/>
        <v>0</v>
      </c>
      <c r="H19" s="156">
        <f t="shared" si="4"/>
        <v>0</v>
      </c>
      <c r="I19" s="156">
        <f t="shared" si="4"/>
        <v>0</v>
      </c>
      <c r="J19" s="156">
        <f t="shared" si="4"/>
        <v>0</v>
      </c>
      <c r="K19" s="156">
        <f t="shared" si="4"/>
        <v>0</v>
      </c>
      <c r="L19" s="156">
        <f t="shared" si="4"/>
        <v>0</v>
      </c>
      <c r="M19" s="156">
        <f t="shared" si="4"/>
        <v>0</v>
      </c>
      <c r="N19" s="156">
        <f t="shared" si="4"/>
        <v>0</v>
      </c>
      <c r="O19" s="157">
        <f>SUM(B19:N19)</f>
        <v>0</v>
      </c>
    </row>
    <row r="20" spans="1:15" ht="12.75">
      <c r="A20" s="113" t="s">
        <v>85</v>
      </c>
      <c r="B20" s="112">
        <f>B16*Parameters!$G$15</f>
        <v>0</v>
      </c>
      <c r="C20" s="112">
        <f>C16*Parameters!$G$15</f>
        <v>0</v>
      </c>
      <c r="D20" s="112">
        <f>D16*Parameters!$G$15</f>
        <v>0</v>
      </c>
      <c r="E20" s="112">
        <f>E16*Parameters!$G$15</f>
        <v>0</v>
      </c>
      <c r="F20" s="112">
        <f>F16*Parameters!$G$15</f>
        <v>0</v>
      </c>
      <c r="G20" s="112">
        <f>G16*Parameters!$G$15</f>
        <v>0</v>
      </c>
      <c r="H20" s="112">
        <f>H16*Parameters!$G$15</f>
        <v>0</v>
      </c>
      <c r="I20" s="112">
        <f>I16*Parameters!$G$15</f>
        <v>0</v>
      </c>
      <c r="J20" s="112">
        <f>J16*Parameters!$G$15</f>
        <v>0</v>
      </c>
      <c r="K20" s="112">
        <f>K16*Parameters!$G$15</f>
        <v>0</v>
      </c>
      <c r="L20" s="112">
        <f>L16*Parameters!$G$15</f>
        <v>0</v>
      </c>
      <c r="M20" s="112">
        <f>M16*Parameters!$G$15</f>
        <v>0</v>
      </c>
      <c r="N20" s="112">
        <f>N16*Parameters!$G$15</f>
        <v>0</v>
      </c>
      <c r="O20" s="122">
        <f>SUM(B20:N20)</f>
        <v>0</v>
      </c>
    </row>
    <row r="21" spans="1:15" ht="13.5" customHeight="1" thickBot="1">
      <c r="A21" s="108" t="s">
        <v>86</v>
      </c>
      <c r="B21" s="123"/>
      <c r="C21" s="124">
        <f>C11*$L$7</f>
        <v>0</v>
      </c>
      <c r="D21" s="124">
        <f aca="true" t="shared" si="5" ref="D21:N21">D11*$L$7</f>
        <v>0</v>
      </c>
      <c r="E21" s="124">
        <f t="shared" si="5"/>
        <v>0</v>
      </c>
      <c r="F21" s="124">
        <f t="shared" si="5"/>
        <v>0</v>
      </c>
      <c r="G21" s="124">
        <f t="shared" si="5"/>
        <v>0</v>
      </c>
      <c r="H21" s="124">
        <f t="shared" si="5"/>
        <v>0</v>
      </c>
      <c r="I21" s="124">
        <f t="shared" si="5"/>
        <v>0</v>
      </c>
      <c r="J21" s="124">
        <f t="shared" si="5"/>
        <v>0</v>
      </c>
      <c r="K21" s="124">
        <f t="shared" si="5"/>
        <v>0</v>
      </c>
      <c r="L21" s="124">
        <f t="shared" si="5"/>
        <v>0</v>
      </c>
      <c r="M21" s="124">
        <f t="shared" si="5"/>
        <v>0</v>
      </c>
      <c r="N21" s="124">
        <f t="shared" si="5"/>
        <v>0</v>
      </c>
      <c r="O21" s="125"/>
    </row>
    <row r="22" ht="15" customHeight="1"/>
    <row r="23" ht="13.5" thickBot="1"/>
    <row r="24" spans="6:13" ht="13.5" thickBot="1">
      <c r="F24" s="4" t="s">
        <v>37</v>
      </c>
      <c r="G24" s="5"/>
      <c r="H24" s="5"/>
      <c r="I24" s="5"/>
      <c r="J24" s="5"/>
      <c r="K24" s="5"/>
      <c r="L24" s="6" t="s">
        <v>38</v>
      </c>
      <c r="M24" s="6"/>
    </row>
    <row r="25" spans="1:13" ht="13.5" thickBot="1">
      <c r="A25" s="55" t="s">
        <v>44</v>
      </c>
      <c r="B25" s="5"/>
      <c r="C25" s="5" t="s">
        <v>41</v>
      </c>
      <c r="D25" s="116">
        <f>Parameters!C17</f>
        <v>1</v>
      </c>
      <c r="E25" s="5"/>
      <c r="F25" s="47">
        <f>Parameters!C16</f>
        <v>0.15</v>
      </c>
      <c r="G25" s="44"/>
      <c r="H25" s="44"/>
      <c r="I25" s="44"/>
      <c r="J25" s="46"/>
      <c r="K25" s="46"/>
      <c r="L25" s="52">
        <f>Parameters!C14</f>
        <v>5</v>
      </c>
      <c r="M25" s="20"/>
    </row>
    <row r="26" spans="1:14" ht="13.5" thickBot="1">
      <c r="A26" s="45" t="s">
        <v>35</v>
      </c>
      <c r="B26" s="21">
        <v>0</v>
      </c>
      <c r="C26" s="21">
        <v>1</v>
      </c>
      <c r="D26" s="21">
        <v>2</v>
      </c>
      <c r="E26" s="13">
        <v>3</v>
      </c>
      <c r="F26" s="12">
        <v>4</v>
      </c>
      <c r="G26" s="12">
        <v>5</v>
      </c>
      <c r="H26" s="12">
        <v>6</v>
      </c>
      <c r="I26" s="12">
        <v>7</v>
      </c>
      <c r="J26" s="12">
        <v>8</v>
      </c>
      <c r="K26" s="18">
        <v>9</v>
      </c>
      <c r="L26" s="12">
        <v>10</v>
      </c>
      <c r="M26" s="18">
        <v>11</v>
      </c>
      <c r="N26" s="21">
        <v>12</v>
      </c>
    </row>
    <row r="27" spans="1:14" ht="12.75">
      <c r="A27" s="4"/>
      <c r="B27" s="13"/>
      <c r="C27" s="13"/>
      <c r="D27" s="42"/>
      <c r="E27" s="13"/>
      <c r="F27" s="17"/>
      <c r="G27" s="13"/>
      <c r="H27" s="13"/>
      <c r="I27" s="13"/>
      <c r="J27" s="13"/>
      <c r="K27" s="13"/>
      <c r="L27" s="13"/>
      <c r="M27" s="13"/>
      <c r="N27" s="13"/>
    </row>
    <row r="28" spans="1:14" ht="12.75">
      <c r="A28" s="11" t="s">
        <v>42</v>
      </c>
      <c r="B28" s="16"/>
      <c r="C28" s="51">
        <f>SUMPRODUCT(Parameters!$C$3:$C$5,'MPS-Q1'!B10:B12)</f>
        <v>0</v>
      </c>
      <c r="D28" s="51">
        <f>SUMPRODUCT(Parameters!$C$3:$C$5,'MPS-Q1'!C10:C12)</f>
        <v>0</v>
      </c>
      <c r="E28" s="51">
        <f>SUMPRODUCT(Parameters!$C$3:$C$5,'MPS-Q1'!D10:D12)</f>
        <v>0</v>
      </c>
      <c r="F28" s="51">
        <f>SUMPRODUCT(Parameters!$C$3:$C$5,'MPS-Q1'!E10:E12)</f>
        <v>0</v>
      </c>
      <c r="G28" s="51">
        <f>SUMPRODUCT(Parameters!$C$3:$C$5,'MPS-Q1'!F10:F12)</f>
        <v>0</v>
      </c>
      <c r="H28" s="51">
        <f>SUMPRODUCT(Parameters!$C$3:$C$5,'MPS-Q1'!G10:G12)</f>
        <v>0</v>
      </c>
      <c r="I28" s="51">
        <f>SUMPRODUCT('MPS-Q2'!B10:B12,Parameters!$C$3:$C$5)</f>
        <v>0</v>
      </c>
      <c r="J28" s="51">
        <f>SUMPRODUCT('MPS-Q2'!C10:C12,Parameters!$C$3:$C$5)</f>
        <v>0</v>
      </c>
      <c r="K28" s="51">
        <f>SUMPRODUCT('MPS-Q2'!D10:D12,Parameters!$C$3:$C$5)</f>
        <v>0</v>
      </c>
      <c r="L28" s="51">
        <f>SUMPRODUCT('MPS-Q2'!E10:E12,Parameters!$C$3:$C$5)</f>
        <v>0</v>
      </c>
      <c r="M28" s="51">
        <f>SUMPRODUCT('MPS-Q2'!F10:F12,Parameters!$C$3:$C$5)</f>
        <v>0</v>
      </c>
      <c r="N28" s="51">
        <f>SUMPRODUCT('MPS-Q2'!G10:G12,Parameters!$C$3:$C$5)</f>
        <v>0</v>
      </c>
    </row>
    <row r="29" spans="1:14" ht="12.75">
      <c r="A29" s="11" t="s">
        <v>0</v>
      </c>
      <c r="B29" s="166"/>
      <c r="C29" s="50">
        <f>MAX(0,(B29+-C28))</f>
        <v>0</v>
      </c>
      <c r="D29" s="54">
        <f aca="true" t="shared" si="6" ref="D29:N29">MAX(0,(C29+D31-D28))</f>
        <v>0</v>
      </c>
      <c r="E29" s="51">
        <f t="shared" si="6"/>
        <v>0</v>
      </c>
      <c r="F29" s="50">
        <f t="shared" si="6"/>
        <v>0</v>
      </c>
      <c r="G29" s="51">
        <f t="shared" si="6"/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1">
        <f t="shared" si="6"/>
        <v>0</v>
      </c>
    </row>
    <row r="30" spans="1:14" ht="13.5" thickBot="1">
      <c r="A30" s="11" t="s">
        <v>36</v>
      </c>
      <c r="B30" s="16"/>
      <c r="C30" s="51">
        <f>MAX(0,C28-B29)</f>
        <v>0</v>
      </c>
      <c r="D30" s="54">
        <f aca="true" t="shared" si="7" ref="D30:N30">MAX(0,D28-C29-D31)</f>
        <v>0</v>
      </c>
      <c r="E30" s="51">
        <f t="shared" si="7"/>
        <v>0</v>
      </c>
      <c r="F30" s="50">
        <f t="shared" si="7"/>
        <v>0</v>
      </c>
      <c r="G30" s="51">
        <f t="shared" si="7"/>
        <v>0</v>
      </c>
      <c r="H30" s="51">
        <f t="shared" si="7"/>
        <v>0</v>
      </c>
      <c r="I30" s="51">
        <f t="shared" si="7"/>
        <v>0</v>
      </c>
      <c r="J30" s="51">
        <f t="shared" si="7"/>
        <v>0</v>
      </c>
      <c r="K30" s="51">
        <f t="shared" si="7"/>
        <v>0</v>
      </c>
      <c r="L30" s="51">
        <f t="shared" si="7"/>
        <v>0</v>
      </c>
      <c r="M30" s="51">
        <f t="shared" si="7"/>
        <v>0</v>
      </c>
      <c r="N30" s="51">
        <f t="shared" si="7"/>
        <v>0</v>
      </c>
    </row>
    <row r="31" spans="1:14" ht="12.75">
      <c r="A31" s="11" t="s">
        <v>47</v>
      </c>
      <c r="B31" s="43"/>
      <c r="C31" s="132">
        <f>IF($D25=0,C32,0)</f>
        <v>0</v>
      </c>
      <c r="D31" s="133">
        <f>IF($D25=0,D32,IF($D25=1,C32,0))</f>
        <v>0</v>
      </c>
      <c r="E31" s="133">
        <f aca="true" t="shared" si="8" ref="E31:N31">IF($D25=0,E32,IF($D25=1,D32,C32))</f>
        <v>0</v>
      </c>
      <c r="F31" s="133">
        <f t="shared" si="8"/>
        <v>0</v>
      </c>
      <c r="G31" s="133">
        <f t="shared" si="8"/>
        <v>0</v>
      </c>
      <c r="H31" s="133">
        <f t="shared" si="8"/>
        <v>0</v>
      </c>
      <c r="I31" s="133">
        <f t="shared" si="8"/>
        <v>0</v>
      </c>
      <c r="J31" s="133">
        <f t="shared" si="8"/>
        <v>0</v>
      </c>
      <c r="K31" s="133">
        <f t="shared" si="8"/>
        <v>0</v>
      </c>
      <c r="L31" s="133">
        <f t="shared" si="8"/>
        <v>0</v>
      </c>
      <c r="M31" s="133">
        <f t="shared" si="8"/>
        <v>0</v>
      </c>
      <c r="N31" s="133">
        <f t="shared" si="8"/>
        <v>0</v>
      </c>
    </row>
    <row r="32" spans="1:14" ht="13.5" thickBot="1">
      <c r="A32" s="11" t="s">
        <v>43</v>
      </c>
      <c r="B32" s="43"/>
      <c r="C32" s="1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4" ht="12.75">
      <c r="A33" s="11" t="s">
        <v>39</v>
      </c>
      <c r="B33" s="51"/>
      <c r="C33" s="50"/>
      <c r="D33" s="51"/>
      <c r="E33" s="51"/>
      <c r="F33" s="51"/>
      <c r="G33" s="51"/>
      <c r="H33" s="51"/>
      <c r="I33" s="51"/>
      <c r="J33" s="51"/>
      <c r="K33" s="49"/>
      <c r="L33" s="51"/>
      <c r="M33" s="49"/>
      <c r="N33" s="51"/>
    </row>
    <row r="34" spans="1:14" ht="13.5" thickBot="1">
      <c r="A34" s="53" t="s">
        <v>40</v>
      </c>
      <c r="B34" s="12">
        <f>IF(B29&gt;0,1,0)</f>
        <v>0</v>
      </c>
      <c r="C34" s="19">
        <f>IF(C32&gt;0,1,0)</f>
        <v>0</v>
      </c>
      <c r="D34" s="12">
        <f aca="true" t="shared" si="9" ref="D34:N34">IF(D32&gt;0,1,0)</f>
        <v>0</v>
      </c>
      <c r="E34" s="12">
        <f t="shared" si="9"/>
        <v>0</v>
      </c>
      <c r="F34" s="12">
        <f t="shared" si="9"/>
        <v>0</v>
      </c>
      <c r="G34" s="12">
        <f t="shared" si="9"/>
        <v>0</v>
      </c>
      <c r="H34" s="12">
        <f t="shared" si="9"/>
        <v>0</v>
      </c>
      <c r="I34" s="12">
        <f t="shared" si="9"/>
        <v>0</v>
      </c>
      <c r="J34" s="12">
        <f t="shared" si="9"/>
        <v>0</v>
      </c>
      <c r="K34" s="18">
        <f t="shared" si="9"/>
        <v>0</v>
      </c>
      <c r="L34" s="12">
        <f t="shared" si="9"/>
        <v>0</v>
      </c>
      <c r="M34" s="18">
        <f t="shared" si="9"/>
        <v>0</v>
      </c>
      <c r="N34" s="12">
        <f t="shared" si="9"/>
        <v>0</v>
      </c>
    </row>
    <row r="35" spans="1:15" ht="12.75">
      <c r="A35" s="4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 t="s">
        <v>18</v>
      </c>
    </row>
    <row r="36" spans="1:15" ht="12.75">
      <c r="A36" s="113" t="s">
        <v>83</v>
      </c>
      <c r="B36" s="118">
        <f>B29*L25</f>
        <v>0</v>
      </c>
      <c r="C36" s="119">
        <f>C32*$L$25+C30*Parameters!$C$15</f>
        <v>0</v>
      </c>
      <c r="D36" s="119">
        <f>D32*$L$25+D30*Parameters!$C$15</f>
        <v>0</v>
      </c>
      <c r="E36" s="119">
        <f>E32*$L$25+E30*Parameters!$C$15</f>
        <v>0</v>
      </c>
      <c r="F36" s="119">
        <f>F32*$L$25+F30*Parameters!$C$15</f>
        <v>0</v>
      </c>
      <c r="G36" s="119">
        <f>G32*$L$25+G30*Parameters!$C$15</f>
        <v>0</v>
      </c>
      <c r="H36" s="119">
        <f>H32*$L$25+H30*Parameters!$C$15</f>
        <v>0</v>
      </c>
      <c r="I36" s="119">
        <f>I32*$L$25+I30*Parameters!$C$15</f>
        <v>0</v>
      </c>
      <c r="J36" s="119">
        <f>J32*$L$25+J30*Parameters!$C$15</f>
        <v>0</v>
      </c>
      <c r="K36" s="119">
        <f>K32*$L$25+K30*Parameters!$C$15</f>
        <v>0</v>
      </c>
      <c r="L36" s="119">
        <f>L32*$L$25+L30*Parameters!$C$15</f>
        <v>0</v>
      </c>
      <c r="M36" s="119">
        <f>M32*$L$25+M30*Parameters!$C$15</f>
        <v>0</v>
      </c>
      <c r="N36" s="119">
        <f>N32*$L$25+N30*Parameters!$C$15</f>
        <v>0</v>
      </c>
      <c r="O36" s="122">
        <f>SUM(B36:N36)</f>
        <v>0</v>
      </c>
    </row>
    <row r="37" spans="1:15" ht="12.75">
      <c r="A37" s="113" t="s">
        <v>84</v>
      </c>
      <c r="B37" s="112"/>
      <c r="C37" s="156">
        <f>C29*$F$25</f>
        <v>0</v>
      </c>
      <c r="D37" s="156">
        <f aca="true" t="shared" si="10" ref="D37:N37">D29*$F$25</f>
        <v>0</v>
      </c>
      <c r="E37" s="156">
        <f t="shared" si="10"/>
        <v>0</v>
      </c>
      <c r="F37" s="156">
        <f t="shared" si="10"/>
        <v>0</v>
      </c>
      <c r="G37" s="156">
        <f t="shared" si="10"/>
        <v>0</v>
      </c>
      <c r="H37" s="156">
        <f t="shared" si="10"/>
        <v>0</v>
      </c>
      <c r="I37" s="156">
        <f t="shared" si="10"/>
        <v>0</v>
      </c>
      <c r="J37" s="156">
        <f t="shared" si="10"/>
        <v>0</v>
      </c>
      <c r="K37" s="156">
        <f t="shared" si="10"/>
        <v>0</v>
      </c>
      <c r="L37" s="156">
        <f t="shared" si="10"/>
        <v>0</v>
      </c>
      <c r="M37" s="156">
        <f t="shared" si="10"/>
        <v>0</v>
      </c>
      <c r="N37" s="156">
        <f t="shared" si="10"/>
        <v>0</v>
      </c>
      <c r="O37" s="157">
        <f>SUM(B37:N37)</f>
        <v>0</v>
      </c>
    </row>
    <row r="38" spans="1:15" ht="12.75">
      <c r="A38" s="113" t="s">
        <v>85</v>
      </c>
      <c r="B38" s="112">
        <f>B34*Parameters!$G$15</f>
        <v>0</v>
      </c>
      <c r="C38" s="112">
        <f>C34*Parameters!$G$15</f>
        <v>0</v>
      </c>
      <c r="D38" s="112">
        <f>D34*Parameters!$G$15</f>
        <v>0</v>
      </c>
      <c r="E38" s="112">
        <f>E34*Parameters!$G$15</f>
        <v>0</v>
      </c>
      <c r="F38" s="112">
        <f>F34*Parameters!$G$15</f>
        <v>0</v>
      </c>
      <c r="G38" s="112">
        <f>G34*Parameters!$G$15</f>
        <v>0</v>
      </c>
      <c r="H38" s="112">
        <f>H34*Parameters!$G$15</f>
        <v>0</v>
      </c>
      <c r="I38" s="112">
        <f>I34*Parameters!$G$15</f>
        <v>0</v>
      </c>
      <c r="J38" s="112">
        <f>J34*Parameters!$G$15</f>
        <v>0</v>
      </c>
      <c r="K38" s="112">
        <f>K34*Parameters!$G$15</f>
        <v>0</v>
      </c>
      <c r="L38" s="112">
        <f>L34*Parameters!$G$15</f>
        <v>0</v>
      </c>
      <c r="M38" s="112">
        <f>M34*Parameters!$G$15</f>
        <v>0</v>
      </c>
      <c r="N38" s="112">
        <f>N34*Parameters!$G$15</f>
        <v>0</v>
      </c>
      <c r="O38" s="122">
        <f>SUM(B38:N38)</f>
        <v>0</v>
      </c>
    </row>
    <row r="39" spans="1:15" ht="13.5" customHeight="1" thickBot="1">
      <c r="A39" s="108" t="s">
        <v>86</v>
      </c>
      <c r="B39" s="123"/>
      <c r="C39" s="124">
        <f>C29*$L$25</f>
        <v>0</v>
      </c>
      <c r="D39" s="124">
        <f aca="true" t="shared" si="11" ref="D39:N39">D29*$L$25</f>
        <v>0</v>
      </c>
      <c r="E39" s="124">
        <f t="shared" si="11"/>
        <v>0</v>
      </c>
      <c r="F39" s="124">
        <f t="shared" si="11"/>
        <v>0</v>
      </c>
      <c r="G39" s="124">
        <f t="shared" si="11"/>
        <v>0</v>
      </c>
      <c r="H39" s="124">
        <f t="shared" si="11"/>
        <v>0</v>
      </c>
      <c r="I39" s="124">
        <f t="shared" si="11"/>
        <v>0</v>
      </c>
      <c r="J39" s="124">
        <f t="shared" si="11"/>
        <v>0</v>
      </c>
      <c r="K39" s="124">
        <f t="shared" si="11"/>
        <v>0</v>
      </c>
      <c r="L39" s="124">
        <f t="shared" si="11"/>
        <v>0</v>
      </c>
      <c r="M39" s="124">
        <f t="shared" si="11"/>
        <v>0</v>
      </c>
      <c r="N39" s="124">
        <f t="shared" si="11"/>
        <v>0</v>
      </c>
      <c r="O39" s="125"/>
    </row>
    <row r="40" ht="17.25" customHeight="1"/>
    <row r="41" ht="13.5" thickBot="1"/>
    <row r="42" spans="6:13" ht="13.5" thickBot="1">
      <c r="F42" s="4" t="s">
        <v>37</v>
      </c>
      <c r="G42" s="5"/>
      <c r="H42" s="5"/>
      <c r="I42" s="5"/>
      <c r="J42" s="5"/>
      <c r="K42" s="5"/>
      <c r="L42" s="6" t="s">
        <v>38</v>
      </c>
      <c r="M42" s="6"/>
    </row>
    <row r="43" spans="1:13" ht="13.5" thickBot="1">
      <c r="A43" s="56" t="s">
        <v>45</v>
      </c>
      <c r="B43" s="5"/>
      <c r="C43" s="5" t="s">
        <v>41</v>
      </c>
      <c r="D43" s="116">
        <f>Parameters!D17</f>
        <v>2</v>
      </c>
      <c r="E43" s="5"/>
      <c r="F43" s="47">
        <f>Parameters!D16</f>
        <v>0.45</v>
      </c>
      <c r="G43" s="44"/>
      <c r="H43" s="44"/>
      <c r="I43" s="44"/>
      <c r="J43" s="46"/>
      <c r="K43" s="46"/>
      <c r="L43" s="57">
        <f>Parameters!D14</f>
        <v>15</v>
      </c>
      <c r="M43" s="20"/>
    </row>
    <row r="44" spans="1:14" ht="13.5" thickBot="1">
      <c r="A44" s="45" t="s">
        <v>35</v>
      </c>
      <c r="B44" s="21">
        <v>0</v>
      </c>
      <c r="C44" s="21">
        <v>1</v>
      </c>
      <c r="D44" s="21">
        <v>2</v>
      </c>
      <c r="E44" s="13">
        <v>3</v>
      </c>
      <c r="F44" s="12">
        <v>4</v>
      </c>
      <c r="G44" s="12">
        <v>5</v>
      </c>
      <c r="H44" s="12">
        <v>6</v>
      </c>
      <c r="I44" s="12">
        <v>7</v>
      </c>
      <c r="J44" s="12">
        <v>8</v>
      </c>
      <c r="K44" s="18">
        <v>9</v>
      </c>
      <c r="L44" s="12">
        <v>10</v>
      </c>
      <c r="M44" s="18">
        <v>11</v>
      </c>
      <c r="N44" s="21">
        <v>12</v>
      </c>
    </row>
    <row r="45" spans="1:14" ht="12.75">
      <c r="A45" s="4"/>
      <c r="B45" s="13"/>
      <c r="C45" s="13"/>
      <c r="D45" s="42"/>
      <c r="E45" s="13"/>
      <c r="F45" s="17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1" t="s">
        <v>42</v>
      </c>
      <c r="B46" s="16"/>
      <c r="C46" s="51">
        <f>SUMPRODUCT(Parameters!$D$3:$D$5,'MPS-Q1'!B10:B12)</f>
        <v>0</v>
      </c>
      <c r="D46" s="51">
        <f>SUMPRODUCT(Parameters!$D$3:$D$5,'MPS-Q1'!C10:C12)</f>
        <v>0</v>
      </c>
      <c r="E46" s="51">
        <f>SUMPRODUCT(Parameters!$D$3:$D$5,'MPS-Q1'!D10:D12)</f>
        <v>0</v>
      </c>
      <c r="F46" s="51">
        <f>SUMPRODUCT(Parameters!$D$3:$D$5,'MPS-Q1'!E10:E12)</f>
        <v>0</v>
      </c>
      <c r="G46" s="51">
        <f>SUMPRODUCT(Parameters!$D$3:$D$5,'MPS-Q1'!F10:F12)</f>
        <v>0</v>
      </c>
      <c r="H46" s="51">
        <f>SUMPRODUCT(Parameters!$D$3:$D$5,'MPS-Q1'!G10:G12)</f>
        <v>0</v>
      </c>
      <c r="I46" s="51">
        <f>SUMPRODUCT('MPS-Q2'!B10:B12,Parameters!$D$3:$D$5)</f>
        <v>0</v>
      </c>
      <c r="J46" s="51">
        <f>SUMPRODUCT('MPS-Q2'!C10:C12,Parameters!$D$3:$D$5)</f>
        <v>0</v>
      </c>
      <c r="K46" s="51">
        <f>SUMPRODUCT('MPS-Q2'!D10:D12,Parameters!$D$3:$D$5)</f>
        <v>0</v>
      </c>
      <c r="L46" s="51">
        <f>SUMPRODUCT('MPS-Q2'!E10:E12,Parameters!$D$3:$D$5)</f>
        <v>0</v>
      </c>
      <c r="M46" s="51">
        <f>SUMPRODUCT('MPS-Q2'!F10:F12,Parameters!$D$3:$D$5)</f>
        <v>0</v>
      </c>
      <c r="N46" s="51">
        <f>SUMPRODUCT('MPS-Q2'!G10:G12,Parameters!$D$3:$D$5)</f>
        <v>0</v>
      </c>
    </row>
    <row r="47" spans="1:14" ht="12.75">
      <c r="A47" s="11" t="s">
        <v>0</v>
      </c>
      <c r="B47" s="166"/>
      <c r="C47" s="50">
        <f>MAX(0,(B47+-C46))</f>
        <v>0</v>
      </c>
      <c r="D47" s="50">
        <f>MAX(0,(C47+-D46))</f>
        <v>0</v>
      </c>
      <c r="E47" s="51">
        <f aca="true" t="shared" si="12" ref="E47:N47">MAX(0,(D47+E49-E46))</f>
        <v>0</v>
      </c>
      <c r="F47" s="50">
        <f t="shared" si="12"/>
        <v>0</v>
      </c>
      <c r="G47" s="51">
        <f t="shared" si="12"/>
        <v>0</v>
      </c>
      <c r="H47" s="51">
        <f t="shared" si="12"/>
        <v>0</v>
      </c>
      <c r="I47" s="51">
        <f t="shared" si="12"/>
        <v>0</v>
      </c>
      <c r="J47" s="51">
        <f t="shared" si="12"/>
        <v>0</v>
      </c>
      <c r="K47" s="51">
        <f t="shared" si="12"/>
        <v>0</v>
      </c>
      <c r="L47" s="51">
        <f t="shared" si="12"/>
        <v>0</v>
      </c>
      <c r="M47" s="51">
        <f t="shared" si="12"/>
        <v>0</v>
      </c>
      <c r="N47" s="51">
        <f t="shared" si="12"/>
        <v>0</v>
      </c>
    </row>
    <row r="48" spans="1:14" ht="13.5" thickBot="1">
      <c r="A48" s="11" t="s">
        <v>36</v>
      </c>
      <c r="B48" s="16"/>
      <c r="C48" s="51">
        <f>MAX(0,C46-B47)</f>
        <v>0</v>
      </c>
      <c r="D48" s="51">
        <f>MAX(0,D46-C47)</f>
        <v>0</v>
      </c>
      <c r="E48" s="51">
        <f aca="true" t="shared" si="13" ref="E48:N48">MAX(0,E46-D47-E49)</f>
        <v>0</v>
      </c>
      <c r="F48" s="50">
        <f t="shared" si="13"/>
        <v>0</v>
      </c>
      <c r="G48" s="51">
        <f t="shared" si="13"/>
        <v>0</v>
      </c>
      <c r="H48" s="51">
        <f t="shared" si="13"/>
        <v>0</v>
      </c>
      <c r="I48" s="51">
        <f t="shared" si="13"/>
        <v>0</v>
      </c>
      <c r="J48" s="51">
        <f t="shared" si="13"/>
        <v>0</v>
      </c>
      <c r="K48" s="51">
        <f t="shared" si="13"/>
        <v>0</v>
      </c>
      <c r="L48" s="51">
        <f t="shared" si="13"/>
        <v>0</v>
      </c>
      <c r="M48" s="51">
        <f t="shared" si="13"/>
        <v>0</v>
      </c>
      <c r="N48" s="51">
        <f t="shared" si="13"/>
        <v>0</v>
      </c>
    </row>
    <row r="49" spans="1:14" ht="12.75">
      <c r="A49" s="11" t="s">
        <v>47</v>
      </c>
      <c r="B49" s="43"/>
      <c r="C49" s="132">
        <f>IF($D43=0,C50,0)</f>
        <v>0</v>
      </c>
      <c r="D49" s="133">
        <f>IF($D43=0,D50,IF($D43=1,C50,0))</f>
        <v>0</v>
      </c>
      <c r="E49" s="133">
        <f aca="true" t="shared" si="14" ref="E49:N49">IF($D43=0,E50,IF($D43=1,D50,C50))</f>
        <v>0</v>
      </c>
      <c r="F49" s="133">
        <f t="shared" si="14"/>
        <v>0</v>
      </c>
      <c r="G49" s="133">
        <f t="shared" si="14"/>
        <v>0</v>
      </c>
      <c r="H49" s="133">
        <f t="shared" si="14"/>
        <v>0</v>
      </c>
      <c r="I49" s="133">
        <f t="shared" si="14"/>
        <v>0</v>
      </c>
      <c r="J49" s="133">
        <f t="shared" si="14"/>
        <v>0</v>
      </c>
      <c r="K49" s="133">
        <f t="shared" si="14"/>
        <v>0</v>
      </c>
      <c r="L49" s="133">
        <f t="shared" si="14"/>
        <v>0</v>
      </c>
      <c r="M49" s="133">
        <f t="shared" si="14"/>
        <v>0</v>
      </c>
      <c r="N49" s="133">
        <f t="shared" si="14"/>
        <v>0</v>
      </c>
    </row>
    <row r="50" spans="1:14" ht="13.5" thickBot="1">
      <c r="A50" s="11" t="s">
        <v>43</v>
      </c>
      <c r="B50" s="43"/>
      <c r="C50" s="1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7"/>
    </row>
    <row r="51" spans="1:14" ht="12.75">
      <c r="A51" s="11" t="s">
        <v>39</v>
      </c>
      <c r="B51" s="51"/>
      <c r="C51" s="50"/>
      <c r="D51" s="51"/>
      <c r="E51" s="51"/>
      <c r="F51" s="51"/>
      <c r="G51" s="51"/>
      <c r="H51" s="51"/>
      <c r="I51" s="51"/>
      <c r="J51" s="51"/>
      <c r="K51" s="49"/>
      <c r="L51" s="51"/>
      <c r="M51" s="49"/>
      <c r="N51" s="51"/>
    </row>
    <row r="52" spans="1:14" ht="13.5" thickBot="1">
      <c r="A52" s="53" t="s">
        <v>40</v>
      </c>
      <c r="B52" s="12">
        <f>IF(B47&gt;0,1,0)</f>
        <v>0</v>
      </c>
      <c r="C52" s="19">
        <f>IF(C50&gt;0,1,0)</f>
        <v>0</v>
      </c>
      <c r="D52" s="12">
        <f aca="true" t="shared" si="15" ref="D52:N52">IF(D50&gt;0,1,0)</f>
        <v>0</v>
      </c>
      <c r="E52" s="12">
        <f t="shared" si="15"/>
        <v>0</v>
      </c>
      <c r="F52" s="12">
        <f t="shared" si="15"/>
        <v>0</v>
      </c>
      <c r="G52" s="12">
        <f t="shared" si="15"/>
        <v>0</v>
      </c>
      <c r="H52" s="12">
        <f t="shared" si="15"/>
        <v>0</v>
      </c>
      <c r="I52" s="12">
        <f t="shared" si="15"/>
        <v>0</v>
      </c>
      <c r="J52" s="12">
        <f t="shared" si="15"/>
        <v>0</v>
      </c>
      <c r="K52" s="18">
        <f t="shared" si="15"/>
        <v>0</v>
      </c>
      <c r="L52" s="12">
        <f t="shared" si="15"/>
        <v>0</v>
      </c>
      <c r="M52" s="18">
        <f t="shared" si="15"/>
        <v>0</v>
      </c>
      <c r="N52" s="12">
        <f t="shared" si="15"/>
        <v>0</v>
      </c>
    </row>
    <row r="53" spans="1:15" ht="12.75">
      <c r="A53" s="4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 t="s">
        <v>18</v>
      </c>
    </row>
    <row r="54" spans="1:15" ht="12.75">
      <c r="A54" s="113" t="s">
        <v>83</v>
      </c>
      <c r="B54" s="118">
        <f>B47*L43</f>
        <v>0</v>
      </c>
      <c r="C54" s="119">
        <f>C50*$L$43+C48*Parameters!$D$15</f>
        <v>0</v>
      </c>
      <c r="D54" s="119">
        <f>D50*$L$43+D48*Parameters!$D$15</f>
        <v>0</v>
      </c>
      <c r="E54" s="119">
        <f>E50*$L$43+E48*Parameters!$D$15</f>
        <v>0</v>
      </c>
      <c r="F54" s="119">
        <f>F50*$L$43+F48*Parameters!$D$15</f>
        <v>0</v>
      </c>
      <c r="G54" s="119">
        <f>G50*$L$43+G48*Parameters!$D$15</f>
        <v>0</v>
      </c>
      <c r="H54" s="119">
        <f>H50*$L$43+H48*Parameters!$D$15</f>
        <v>0</v>
      </c>
      <c r="I54" s="119">
        <f>I50*$L$43+I48*Parameters!$D$15</f>
        <v>0</v>
      </c>
      <c r="J54" s="119">
        <f>J50*$L$43+J48*Parameters!$D$15</f>
        <v>0</v>
      </c>
      <c r="K54" s="119">
        <f>K50*$L$43+K48*Parameters!$D$15</f>
        <v>0</v>
      </c>
      <c r="L54" s="119">
        <f>L50*$L$43+L48*Parameters!$D$15</f>
        <v>0</v>
      </c>
      <c r="M54" s="119">
        <f>M50*$L$43+M48*Parameters!$D$15</f>
        <v>0</v>
      </c>
      <c r="N54" s="119">
        <f>N50*$L$43+N48*Parameters!$D$15</f>
        <v>0</v>
      </c>
      <c r="O54" s="122">
        <f>SUM(B54:N54)</f>
        <v>0</v>
      </c>
    </row>
    <row r="55" spans="1:15" ht="12.75">
      <c r="A55" s="113" t="s">
        <v>84</v>
      </c>
      <c r="B55" s="112"/>
      <c r="C55" s="156">
        <f>C47*$F$43</f>
        <v>0</v>
      </c>
      <c r="D55" s="156">
        <f aca="true" t="shared" si="16" ref="D55:N55">D47*$F$43</f>
        <v>0</v>
      </c>
      <c r="E55" s="156">
        <f t="shared" si="16"/>
        <v>0</v>
      </c>
      <c r="F55" s="156">
        <f t="shared" si="16"/>
        <v>0</v>
      </c>
      <c r="G55" s="156">
        <f t="shared" si="16"/>
        <v>0</v>
      </c>
      <c r="H55" s="156">
        <f t="shared" si="16"/>
        <v>0</v>
      </c>
      <c r="I55" s="156">
        <f t="shared" si="16"/>
        <v>0</v>
      </c>
      <c r="J55" s="156">
        <f t="shared" si="16"/>
        <v>0</v>
      </c>
      <c r="K55" s="156">
        <f t="shared" si="16"/>
        <v>0</v>
      </c>
      <c r="L55" s="156">
        <f t="shared" si="16"/>
        <v>0</v>
      </c>
      <c r="M55" s="156">
        <f t="shared" si="16"/>
        <v>0</v>
      </c>
      <c r="N55" s="156">
        <f t="shared" si="16"/>
        <v>0</v>
      </c>
      <c r="O55" s="157">
        <f>SUM(B55:N55)</f>
        <v>0</v>
      </c>
    </row>
    <row r="56" spans="1:15" ht="12.75">
      <c r="A56" s="113" t="s">
        <v>85</v>
      </c>
      <c r="B56" s="112">
        <f>B52*Parameters!$G$15</f>
        <v>0</v>
      </c>
      <c r="C56" s="112">
        <f>C52*Parameters!$G$15</f>
        <v>0</v>
      </c>
      <c r="D56" s="112">
        <f>D52*Parameters!$G$15</f>
        <v>0</v>
      </c>
      <c r="E56" s="112">
        <f>E52*Parameters!$G$15</f>
        <v>0</v>
      </c>
      <c r="F56" s="112">
        <f>F52*Parameters!$G$15</f>
        <v>0</v>
      </c>
      <c r="G56" s="112">
        <f>G52*Parameters!$G$15</f>
        <v>0</v>
      </c>
      <c r="H56" s="112">
        <f>H52*Parameters!$G$15</f>
        <v>0</v>
      </c>
      <c r="I56" s="112">
        <f>I52*Parameters!$G$15</f>
        <v>0</v>
      </c>
      <c r="J56" s="112">
        <f>J52*Parameters!$G$15</f>
        <v>0</v>
      </c>
      <c r="K56" s="112">
        <f>K52*Parameters!$G$15</f>
        <v>0</v>
      </c>
      <c r="L56" s="112">
        <f>L52*Parameters!$G$15</f>
        <v>0</v>
      </c>
      <c r="M56" s="112">
        <f>M52*Parameters!$G$15</f>
        <v>0</v>
      </c>
      <c r="N56" s="112">
        <f>N52*Parameters!$G$15</f>
        <v>0</v>
      </c>
      <c r="O56" s="122">
        <f>SUM(B56:N56)</f>
        <v>0</v>
      </c>
    </row>
    <row r="57" spans="1:15" ht="13.5" customHeight="1" thickBot="1">
      <c r="A57" s="108" t="s">
        <v>86</v>
      </c>
      <c r="B57" s="123"/>
      <c r="C57" s="124">
        <f>C47*$L$43</f>
        <v>0</v>
      </c>
      <c r="D57" s="124">
        <f aca="true" t="shared" si="17" ref="D57:N57">D47*$L$43</f>
        <v>0</v>
      </c>
      <c r="E57" s="124">
        <f t="shared" si="17"/>
        <v>0</v>
      </c>
      <c r="F57" s="124">
        <f t="shared" si="17"/>
        <v>0</v>
      </c>
      <c r="G57" s="124">
        <f t="shared" si="17"/>
        <v>0</v>
      </c>
      <c r="H57" s="124">
        <f t="shared" si="17"/>
        <v>0</v>
      </c>
      <c r="I57" s="124">
        <f t="shared" si="17"/>
        <v>0</v>
      </c>
      <c r="J57" s="124">
        <f t="shared" si="17"/>
        <v>0</v>
      </c>
      <c r="K57" s="124">
        <f t="shared" si="17"/>
        <v>0</v>
      </c>
      <c r="L57" s="124">
        <f t="shared" si="17"/>
        <v>0</v>
      </c>
      <c r="M57" s="124">
        <f t="shared" si="17"/>
        <v>0</v>
      </c>
      <c r="N57" s="124">
        <f t="shared" si="17"/>
        <v>0</v>
      </c>
      <c r="O57" s="125"/>
    </row>
    <row r="58" ht="13.5" customHeight="1"/>
    <row r="59" ht="13.5" thickBot="1"/>
    <row r="60" spans="6:13" ht="13.5" thickBot="1">
      <c r="F60" s="4" t="s">
        <v>37</v>
      </c>
      <c r="G60" s="5"/>
      <c r="H60" s="5"/>
      <c r="I60" s="5"/>
      <c r="J60" s="5"/>
      <c r="K60" s="5"/>
      <c r="L60" s="6" t="s">
        <v>38</v>
      </c>
      <c r="M60" s="6"/>
    </row>
    <row r="61" spans="1:13" ht="13.5" thickBot="1">
      <c r="A61" s="58" t="s">
        <v>46</v>
      </c>
      <c r="B61" s="5"/>
      <c r="C61" s="5" t="s">
        <v>41</v>
      </c>
      <c r="D61" s="116">
        <f>Parameters!E17</f>
        <v>1</v>
      </c>
      <c r="E61" s="5"/>
      <c r="F61" s="47">
        <f>Parameters!E16</f>
        <v>0.3</v>
      </c>
      <c r="G61" s="44"/>
      <c r="H61" s="44"/>
      <c r="I61" s="44"/>
      <c r="J61" s="46"/>
      <c r="K61" s="46"/>
      <c r="L61" s="57">
        <f>Parameters!E14</f>
        <v>10</v>
      </c>
      <c r="M61" s="20"/>
    </row>
    <row r="62" spans="1:14" ht="13.5" thickBot="1">
      <c r="A62" s="45" t="s">
        <v>35</v>
      </c>
      <c r="B62" s="21">
        <v>0</v>
      </c>
      <c r="C62" s="21">
        <v>1</v>
      </c>
      <c r="D62" s="21">
        <v>2</v>
      </c>
      <c r="E62" s="13">
        <v>3</v>
      </c>
      <c r="F62" s="12">
        <v>4</v>
      </c>
      <c r="G62" s="12">
        <v>5</v>
      </c>
      <c r="H62" s="12">
        <v>6</v>
      </c>
      <c r="I62" s="12">
        <v>7</v>
      </c>
      <c r="J62" s="12">
        <v>8</v>
      </c>
      <c r="K62" s="18">
        <v>9</v>
      </c>
      <c r="L62" s="12">
        <v>10</v>
      </c>
      <c r="M62" s="18">
        <v>11</v>
      </c>
      <c r="N62" s="21">
        <v>12</v>
      </c>
    </row>
    <row r="63" spans="1:14" ht="12.75">
      <c r="A63" s="4"/>
      <c r="B63" s="13"/>
      <c r="C63" s="13"/>
      <c r="D63" s="42"/>
      <c r="E63" s="13"/>
      <c r="F63" s="17"/>
      <c r="G63" s="13"/>
      <c r="H63" s="13"/>
      <c r="I63" s="13"/>
      <c r="J63" s="13"/>
      <c r="K63" s="13"/>
      <c r="L63" s="13"/>
      <c r="M63" s="13"/>
      <c r="N63" s="13"/>
    </row>
    <row r="64" spans="1:14" ht="12.75">
      <c r="A64" s="11" t="s">
        <v>42</v>
      </c>
      <c r="B64" s="16"/>
      <c r="C64" s="51">
        <f>SUMPRODUCT(Parameters!$E$3:$E$5,'MPS-Q1'!B10:B12)</f>
        <v>0</v>
      </c>
      <c r="D64" s="51">
        <f>SUMPRODUCT(Parameters!$E$3:$E$5,'MPS-Q1'!C10:C12)</f>
        <v>0</v>
      </c>
      <c r="E64" s="51">
        <f>SUMPRODUCT(Parameters!$E$3:$E$5,'MPS-Q1'!D10:D12)</f>
        <v>0</v>
      </c>
      <c r="F64" s="51">
        <f>SUMPRODUCT(Parameters!$E$3:$E$5,'MPS-Q1'!E10:E12)</f>
        <v>0</v>
      </c>
      <c r="G64" s="51">
        <f>SUMPRODUCT(Parameters!$E$3:$E$5,'MPS-Q1'!F10:F12)</f>
        <v>0</v>
      </c>
      <c r="H64" s="51">
        <f>SUMPRODUCT(Parameters!$E$3:$E$5,'MPS-Q1'!G10:G12)</f>
        <v>0</v>
      </c>
      <c r="I64" s="51">
        <f>SUMPRODUCT('MPS-Q2'!B10:B12,Parameters!$E$3:$E$5)</f>
        <v>0</v>
      </c>
      <c r="J64" s="51">
        <f>SUMPRODUCT('MPS-Q2'!C10:C12,Parameters!$E$3:$E$5)</f>
        <v>0</v>
      </c>
      <c r="K64" s="51">
        <f>SUMPRODUCT('MPS-Q2'!D10:D12,Parameters!$E$3:$E$5)</f>
        <v>0</v>
      </c>
      <c r="L64" s="51">
        <f>SUMPRODUCT('MPS-Q2'!E10:E12,Parameters!$E$3:$E$5)</f>
        <v>0</v>
      </c>
      <c r="M64" s="51">
        <f>SUMPRODUCT('MPS-Q2'!F10:F12,Parameters!$E$3:$E$5)</f>
        <v>0</v>
      </c>
      <c r="N64" s="51">
        <f>SUMPRODUCT('MPS-Q2'!G10:G12,Parameters!$E$3:$E$5)</f>
        <v>0</v>
      </c>
    </row>
    <row r="65" spans="1:14" ht="12.75">
      <c r="A65" s="11" t="s">
        <v>0</v>
      </c>
      <c r="B65" s="166"/>
      <c r="C65" s="50">
        <f>MAX(0,(B65+-C64))</f>
        <v>0</v>
      </c>
      <c r="D65" s="54">
        <f aca="true" t="shared" si="18" ref="D65:N65">MAX(0,(C65+D67-D64))</f>
        <v>0</v>
      </c>
      <c r="E65" s="51">
        <f t="shared" si="18"/>
        <v>0</v>
      </c>
      <c r="F65" s="50">
        <f t="shared" si="18"/>
        <v>0</v>
      </c>
      <c r="G65" s="51">
        <f t="shared" si="18"/>
        <v>0</v>
      </c>
      <c r="H65" s="51">
        <f t="shared" si="18"/>
        <v>0</v>
      </c>
      <c r="I65" s="51">
        <f t="shared" si="18"/>
        <v>0</v>
      </c>
      <c r="J65" s="51">
        <f t="shared" si="18"/>
        <v>0</v>
      </c>
      <c r="K65" s="51">
        <f t="shared" si="18"/>
        <v>0</v>
      </c>
      <c r="L65" s="51">
        <f t="shared" si="18"/>
        <v>0</v>
      </c>
      <c r="M65" s="51">
        <f t="shared" si="18"/>
        <v>0</v>
      </c>
      <c r="N65" s="51">
        <f t="shared" si="18"/>
        <v>0</v>
      </c>
    </row>
    <row r="66" spans="1:14" ht="13.5" thickBot="1">
      <c r="A66" s="11" t="s">
        <v>36</v>
      </c>
      <c r="B66" s="16"/>
      <c r="C66" s="51">
        <f>MAX(0,C64-B65)</f>
        <v>0</v>
      </c>
      <c r="D66" s="54">
        <f aca="true" t="shared" si="19" ref="D66:N66">MAX(0,D64-C65-D67)</f>
        <v>0</v>
      </c>
      <c r="E66" s="51">
        <f t="shared" si="19"/>
        <v>0</v>
      </c>
      <c r="F66" s="50">
        <f t="shared" si="19"/>
        <v>0</v>
      </c>
      <c r="G66" s="51">
        <f t="shared" si="19"/>
        <v>0</v>
      </c>
      <c r="H66" s="51">
        <f t="shared" si="19"/>
        <v>0</v>
      </c>
      <c r="I66" s="51">
        <f t="shared" si="19"/>
        <v>0</v>
      </c>
      <c r="J66" s="51">
        <f t="shared" si="19"/>
        <v>0</v>
      </c>
      <c r="K66" s="51">
        <f t="shared" si="19"/>
        <v>0</v>
      </c>
      <c r="L66" s="51">
        <f t="shared" si="19"/>
        <v>0</v>
      </c>
      <c r="M66" s="51">
        <f t="shared" si="19"/>
        <v>0</v>
      </c>
      <c r="N66" s="51">
        <f t="shared" si="19"/>
        <v>0</v>
      </c>
    </row>
    <row r="67" spans="1:14" ht="12.75">
      <c r="A67" s="11" t="s">
        <v>47</v>
      </c>
      <c r="B67" s="43"/>
      <c r="C67" s="132">
        <f>IF($D61=0,C68,0)</f>
        <v>0</v>
      </c>
      <c r="D67" s="133">
        <f>IF($D61=0,D68,IF($D61=1,C68,0))</f>
        <v>0</v>
      </c>
      <c r="E67" s="133">
        <f aca="true" t="shared" si="20" ref="E67:N67">IF($D61=0,E68,IF($D61=1,D68,C68))</f>
        <v>0</v>
      </c>
      <c r="F67" s="133">
        <f t="shared" si="20"/>
        <v>0</v>
      </c>
      <c r="G67" s="133">
        <f t="shared" si="20"/>
        <v>0</v>
      </c>
      <c r="H67" s="133">
        <f t="shared" si="20"/>
        <v>0</v>
      </c>
      <c r="I67" s="133">
        <f t="shared" si="20"/>
        <v>0</v>
      </c>
      <c r="J67" s="133">
        <f t="shared" si="20"/>
        <v>0</v>
      </c>
      <c r="K67" s="133">
        <f t="shared" si="20"/>
        <v>0</v>
      </c>
      <c r="L67" s="133">
        <f t="shared" si="20"/>
        <v>0</v>
      </c>
      <c r="M67" s="133">
        <f t="shared" si="20"/>
        <v>0</v>
      </c>
      <c r="N67" s="133">
        <f t="shared" si="20"/>
        <v>0</v>
      </c>
    </row>
    <row r="68" spans="1:14" ht="13.5" thickBot="1">
      <c r="A68" s="11" t="s">
        <v>43</v>
      </c>
      <c r="B68" s="43"/>
      <c r="C68" s="1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12.75">
      <c r="A69" s="11" t="s">
        <v>39</v>
      </c>
      <c r="B69" s="51"/>
      <c r="C69" s="50"/>
      <c r="D69" s="51"/>
      <c r="E69" s="51"/>
      <c r="F69" s="51"/>
      <c r="G69" s="51"/>
      <c r="H69" s="51"/>
      <c r="I69" s="51"/>
      <c r="J69" s="51"/>
      <c r="K69" s="49"/>
      <c r="L69" s="51"/>
      <c r="M69" s="49"/>
      <c r="N69" s="51"/>
    </row>
    <row r="70" spans="1:14" ht="13.5" thickBot="1">
      <c r="A70" s="53" t="s">
        <v>40</v>
      </c>
      <c r="B70" s="12">
        <f>IF(B65&gt;0,1,0)</f>
        <v>0</v>
      </c>
      <c r="C70" s="19">
        <f>IF(C68&gt;0,1,0)</f>
        <v>0</v>
      </c>
      <c r="D70" s="12">
        <f aca="true" t="shared" si="21" ref="D70:N70">IF(D68&gt;0,1,0)</f>
        <v>0</v>
      </c>
      <c r="E70" s="12">
        <f t="shared" si="21"/>
        <v>0</v>
      </c>
      <c r="F70" s="12">
        <f t="shared" si="21"/>
        <v>0</v>
      </c>
      <c r="G70" s="12">
        <f t="shared" si="21"/>
        <v>0</v>
      </c>
      <c r="H70" s="12">
        <f t="shared" si="21"/>
        <v>0</v>
      </c>
      <c r="I70" s="12">
        <f t="shared" si="21"/>
        <v>0</v>
      </c>
      <c r="J70" s="12">
        <f t="shared" si="21"/>
        <v>0</v>
      </c>
      <c r="K70" s="18">
        <f t="shared" si="21"/>
        <v>0</v>
      </c>
      <c r="L70" s="12">
        <f t="shared" si="21"/>
        <v>0</v>
      </c>
      <c r="M70" s="18">
        <f t="shared" si="21"/>
        <v>0</v>
      </c>
      <c r="N70" s="12">
        <f t="shared" si="21"/>
        <v>0</v>
      </c>
    </row>
    <row r="71" spans="1:15" ht="12.75">
      <c r="A71" s="4" t="s">
        <v>11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 t="s">
        <v>18</v>
      </c>
    </row>
    <row r="72" spans="1:15" ht="12.75">
      <c r="A72" s="113" t="s">
        <v>83</v>
      </c>
      <c r="B72" s="118">
        <f>B65*L61</f>
        <v>0</v>
      </c>
      <c r="C72" s="119">
        <f>C68*$L$61+C66*Parameters!$E$15</f>
        <v>0</v>
      </c>
      <c r="D72" s="119">
        <f>D68*$L$61+D66*Parameters!$E$15</f>
        <v>0</v>
      </c>
      <c r="E72" s="119">
        <f>E68*$L$61+E66*Parameters!$E$15</f>
        <v>0</v>
      </c>
      <c r="F72" s="119">
        <f>F68*$L$61+F66*Parameters!$E$15</f>
        <v>0</v>
      </c>
      <c r="G72" s="119">
        <f>G68*$L$61+G66*Parameters!$E$15</f>
        <v>0</v>
      </c>
      <c r="H72" s="119">
        <f>H68*$L$61+H66*Parameters!$E$15</f>
        <v>0</v>
      </c>
      <c r="I72" s="119">
        <f>I68*$L$61+I66*Parameters!$E$15</f>
        <v>0</v>
      </c>
      <c r="J72" s="119">
        <f>J68*$L$61+J66*Parameters!$E$15</f>
        <v>0</v>
      </c>
      <c r="K72" s="119">
        <f>K68*$L$61+K66*Parameters!$E$15</f>
        <v>0</v>
      </c>
      <c r="L72" s="119">
        <f>L68*$L$61+L66*Parameters!$E$15</f>
        <v>0</v>
      </c>
      <c r="M72" s="119">
        <f>M68*$L$61+M66*Parameters!$E$15</f>
        <v>0</v>
      </c>
      <c r="N72" s="119">
        <f>N68*$L$61+N66*Parameters!$E$15</f>
        <v>0</v>
      </c>
      <c r="O72" s="122">
        <f>SUM(B72:N72)</f>
        <v>0</v>
      </c>
    </row>
    <row r="73" spans="1:15" ht="12.75">
      <c r="A73" s="113" t="s">
        <v>84</v>
      </c>
      <c r="B73" s="112"/>
      <c r="C73" s="158">
        <f>C65*$F$61</f>
        <v>0</v>
      </c>
      <c r="D73" s="158">
        <f aca="true" t="shared" si="22" ref="D73:N73">D65*$F$61</f>
        <v>0</v>
      </c>
      <c r="E73" s="158">
        <f t="shared" si="22"/>
        <v>0</v>
      </c>
      <c r="F73" s="158">
        <f t="shared" si="22"/>
        <v>0</v>
      </c>
      <c r="G73" s="158">
        <f t="shared" si="22"/>
        <v>0</v>
      </c>
      <c r="H73" s="158">
        <f t="shared" si="22"/>
        <v>0</v>
      </c>
      <c r="I73" s="158">
        <f t="shared" si="22"/>
        <v>0</v>
      </c>
      <c r="J73" s="158">
        <f t="shared" si="22"/>
        <v>0</v>
      </c>
      <c r="K73" s="158">
        <f t="shared" si="22"/>
        <v>0</v>
      </c>
      <c r="L73" s="158">
        <f t="shared" si="22"/>
        <v>0</v>
      </c>
      <c r="M73" s="158">
        <f t="shared" si="22"/>
        <v>0</v>
      </c>
      <c r="N73" s="158">
        <f t="shared" si="22"/>
        <v>0</v>
      </c>
      <c r="O73" s="159">
        <f>SUM(B73:N73)</f>
        <v>0</v>
      </c>
    </row>
    <row r="74" spans="1:15" ht="11.25" customHeight="1">
      <c r="A74" s="113" t="s">
        <v>85</v>
      </c>
      <c r="B74" s="112">
        <f>B70*Parameters!$G$15</f>
        <v>0</v>
      </c>
      <c r="C74" s="112">
        <f>C70*Parameters!$G$15</f>
        <v>0</v>
      </c>
      <c r="D74" s="112">
        <f>D70*Parameters!$G$15</f>
        <v>0</v>
      </c>
      <c r="E74" s="112">
        <f>E70*Parameters!$G$15</f>
        <v>0</v>
      </c>
      <c r="F74" s="112">
        <f>F70*Parameters!$G$15</f>
        <v>0</v>
      </c>
      <c r="G74" s="112">
        <f>G70*Parameters!$G$15</f>
        <v>0</v>
      </c>
      <c r="H74" s="112">
        <f>H70*Parameters!$G$15</f>
        <v>0</v>
      </c>
      <c r="I74" s="112">
        <f>I70*Parameters!$G$15</f>
        <v>0</v>
      </c>
      <c r="J74" s="112">
        <f>J70*Parameters!$G$15</f>
        <v>0</v>
      </c>
      <c r="K74" s="112">
        <f>K70*Parameters!$G$15</f>
        <v>0</v>
      </c>
      <c r="L74" s="112">
        <f>L70*Parameters!$G$15</f>
        <v>0</v>
      </c>
      <c r="M74" s="112">
        <f>M70*Parameters!$G$15</f>
        <v>0</v>
      </c>
      <c r="N74" s="112">
        <f>N70*Parameters!$G$15</f>
        <v>0</v>
      </c>
      <c r="O74" s="122">
        <f>SUM(B74:N74)</f>
        <v>0</v>
      </c>
    </row>
    <row r="75" spans="1:15" ht="16.5" customHeight="1" thickBot="1">
      <c r="A75" s="108" t="s">
        <v>86</v>
      </c>
      <c r="B75" s="123"/>
      <c r="C75" s="124">
        <f>C65*$L$7</f>
        <v>0</v>
      </c>
      <c r="D75" s="124">
        <f>D65*$L$61</f>
        <v>0</v>
      </c>
      <c r="E75" s="124">
        <f aca="true" t="shared" si="23" ref="E75:N75">E65*$L$61</f>
        <v>0</v>
      </c>
      <c r="F75" s="124">
        <f t="shared" si="23"/>
        <v>0</v>
      </c>
      <c r="G75" s="124">
        <f t="shared" si="23"/>
        <v>0</v>
      </c>
      <c r="H75" s="124">
        <f t="shared" si="23"/>
        <v>0</v>
      </c>
      <c r="I75" s="124">
        <f t="shared" si="23"/>
        <v>0</v>
      </c>
      <c r="J75" s="124">
        <f t="shared" si="23"/>
        <v>0</v>
      </c>
      <c r="K75" s="124">
        <f t="shared" si="23"/>
        <v>0</v>
      </c>
      <c r="L75" s="124">
        <f t="shared" si="23"/>
        <v>0</v>
      </c>
      <c r="M75" s="124">
        <f t="shared" si="23"/>
        <v>0</v>
      </c>
      <c r="N75" s="124">
        <f t="shared" si="23"/>
        <v>0</v>
      </c>
      <c r="O75" s="125"/>
    </row>
    <row r="76" ht="3.75" customHeight="1"/>
    <row r="77" spans="1:6" ht="18">
      <c r="A77" s="68"/>
      <c r="B77" s="3"/>
      <c r="C77" s="3"/>
      <c r="D77" s="3"/>
      <c r="E77" s="3"/>
      <c r="F77" s="3"/>
    </row>
    <row r="78" ht="12.75" hidden="1">
      <c r="A78" s="1" t="s">
        <v>88</v>
      </c>
    </row>
    <row r="79" spans="1:7" ht="12.75" hidden="1">
      <c r="A79" s="126">
        <f>O72+O73+O74+O54+O55+O56+O36+O37+O38+O18+O19+O20-N21-N39-N57-N75</f>
        <v>0</v>
      </c>
      <c r="G79" s="117"/>
    </row>
    <row r="100" spans="1:14" ht="12.75" hidden="1">
      <c r="A100" s="160" t="s">
        <v>35</v>
      </c>
      <c r="B100" s="112">
        <v>0</v>
      </c>
      <c r="C100" s="112">
        <v>1</v>
      </c>
      <c r="D100" s="112">
        <v>2</v>
      </c>
      <c r="E100" s="112">
        <v>3</v>
      </c>
      <c r="F100" s="112">
        <v>4</v>
      </c>
      <c r="G100" s="112">
        <v>5</v>
      </c>
      <c r="H100" s="112">
        <v>6</v>
      </c>
      <c r="I100" s="112">
        <v>7</v>
      </c>
      <c r="J100" s="112">
        <v>8</v>
      </c>
      <c r="K100" s="112">
        <v>9</v>
      </c>
      <c r="L100" s="112">
        <v>10</v>
      </c>
      <c r="M100" s="112">
        <v>11</v>
      </c>
      <c r="N100" s="112">
        <v>12</v>
      </c>
    </row>
    <row r="101" spans="1:14" ht="12.75" hidden="1">
      <c r="A101" s="160" t="s">
        <v>114</v>
      </c>
      <c r="B101" s="161">
        <f>-('MPS-Q1'!O5+MRP!B72+MRP!B74+MRP!B54+MRP!B56+MRP!B36+MRP!B38+MRP!B18+MRP!B20)</f>
        <v>0</v>
      </c>
      <c r="C101" s="161">
        <f>'MPS-Q1'!B26+'MPS-Q1'!B27-'MPS-Q1'!B24-'MPS-Q1'!B23-'MPS-Q1'!B22-MRP!C72-MRP!C73-MRP!C74+MRP!C75-MRP!C54-MRP!C55-MRP!C56+MRP!C57-MRP!C36-MRP!C37-MRP!C38+MRP!C39-MRP!C18-MRP!C19-MRP!C20+MRP!C21+MRP!B101</f>
        <v>0</v>
      </c>
      <c r="D101" s="161">
        <f>'MPS-Q1'!C26+'MPS-Q1'!C27-'MPS-Q1'!C24-'MPS-Q1'!C23-'MPS-Q1'!C22-MRP!D72-MRP!D73-MRP!D74+MRP!D75-MRP!D54-MRP!D55-MRP!D56+MRP!D57-MRP!D36-MRP!D37-MRP!D38+MRP!D39-MRP!D18-MRP!D19-MRP!D20+MRP!D21+MRP!C101-C75-C57-C39-C21-'MPS-Q1'!B27</f>
        <v>0</v>
      </c>
      <c r="E101" s="161">
        <f>'MPS-Q1'!D26+'MPS-Q1'!D27-'MPS-Q1'!D24-'MPS-Q1'!D23-'MPS-Q1'!D22-MRP!E72-MRP!E73-MRP!E74+MRP!E75-MRP!E54-MRP!E55-MRP!E56+MRP!E57-MRP!E36-MRP!E37-MRP!E38+MRP!E39-MRP!E18-MRP!E19-MRP!E20+MRP!E21+MRP!D101-D75-D57-D39-D21-'MPS-Q1'!C27</f>
        <v>0</v>
      </c>
      <c r="F101" s="161">
        <f>'MPS-Q1'!E26+'MPS-Q1'!E27-'MPS-Q1'!E24-'MPS-Q1'!E23-'MPS-Q1'!E22-MRP!F72-MRP!F73-MRP!F74+MRP!F75-MRP!F54-MRP!F55-MRP!F56+MRP!F57-MRP!F36-MRP!F37-MRP!F38+MRP!F39-MRP!F18-MRP!F19-MRP!F20+MRP!F21+MRP!E101-E75-E57-E39-E21-'MPS-Q1'!D27</f>
        <v>0</v>
      </c>
      <c r="G101" s="161">
        <f>'MPS-Q1'!F26+'MPS-Q1'!F27-'MPS-Q1'!F24-'MPS-Q1'!F23-'MPS-Q1'!F22-MRP!G72-MRP!G73-MRP!G74+MRP!G75-MRP!G54-MRP!G55-MRP!G56+MRP!G57-MRP!G36-MRP!G37-MRP!G38+MRP!G39-MRP!G18-MRP!G19-MRP!G20+MRP!G21+MRP!F101-F75-F57-F39-F21-'MPS-Q1'!E27</f>
        <v>0</v>
      </c>
      <c r="H101" s="161">
        <f>'MPS-Q1'!G26+'MPS-Q1'!G27-'MPS-Q1'!G24-'MPS-Q1'!G23-'MPS-Q1'!G22-MRP!H72-MRP!H73-MRP!H74+MRP!H75-MRP!H54-MRP!H55-MRP!H56+MRP!H57-MRP!H36-MRP!H37-MRP!H38+MRP!H39-MRP!H18-MRP!H19-MRP!H20+MRP!H21+MRP!G101-G75-G57-G39-G21-'MPS-Q1'!F27</f>
        <v>0</v>
      </c>
      <c r="I101" s="161">
        <f>'MPS-Q2'!B26+'MPS-Q2'!B27-'MPS-Q2'!B22-'MPS-Q2'!B23-'MPS-Q2'!B24-MRP!I72-MRP!I73-MRP!I74+MRP!I75-MRP!H75-MRP!I54-MRP!I55-MRP!I56+MRP!I57-MRP!H57-MRP!I36-MRP!I37-MRP!I38+MRP!I39-MRP!H39-MRP!I18-MRP!I19-MRP!I20+MRP!I21-MRP!H21+MRP!H101-'MPS-Q1'!G27</f>
        <v>0</v>
      </c>
      <c r="J101" s="161">
        <f>'MPS-Q2'!C26+'MPS-Q2'!C27-'MPS-Q2'!C22-'MPS-Q2'!C23-'MPS-Q2'!C24-MRP!J72-MRP!J73-MRP!J74+MRP!J75-MRP!I75-MRP!J54-MRP!J55-MRP!J56+MRP!J57-MRP!I57-MRP!J36-MRP!J37-MRP!J38+MRP!J39-MRP!I39-MRP!J18-MRP!J19-MRP!J20+MRP!J21-MRP!I21+MRP!I101-'MPS-Q2'!B27</f>
        <v>0</v>
      </c>
      <c r="K101" s="161">
        <f>'MPS-Q2'!D26+'MPS-Q2'!D27-'MPS-Q2'!D22-'MPS-Q2'!D23-'MPS-Q2'!D24-MRP!K72-MRP!K73-MRP!K74+MRP!K75-MRP!J75-MRP!K54-MRP!K55-MRP!K56+MRP!K57-MRP!J57-MRP!K36-MRP!K37-MRP!K38+MRP!K39-MRP!J39-MRP!K18-MRP!K19-MRP!K20+MRP!K21-MRP!J21+MRP!J101-'MPS-Q2'!C27</f>
        <v>0</v>
      </c>
      <c r="L101" s="161">
        <f>'MPS-Q2'!E26+'MPS-Q2'!E27-'MPS-Q2'!E22-'MPS-Q2'!E23-'MPS-Q2'!E24-MRP!L72-MRP!L73-MRP!L74+MRP!L75-MRP!K75-MRP!L54-MRP!L55-MRP!L56+MRP!L57-MRP!K57-MRP!L36-MRP!L37-MRP!L38+MRP!L39-MRP!K39-MRP!L18-MRP!L19-MRP!L20+MRP!L21-MRP!K21+MRP!K101-'MPS-Q2'!D27</f>
        <v>0</v>
      </c>
      <c r="M101" s="161">
        <f>'MPS-Q2'!F26+'MPS-Q2'!F27-'MPS-Q2'!F22-'MPS-Q2'!F23-'MPS-Q2'!F24-MRP!M72-MRP!M73-MRP!M74+MRP!M75-MRP!L75-MRP!M54-MRP!M55-MRP!M56+MRP!M57-MRP!L57-MRP!M36-MRP!M37-MRP!M38+MRP!M39-MRP!L39-MRP!M18-MRP!M19-MRP!M20+MRP!M21-MRP!L21+MRP!L101-'MPS-Q2'!E27</f>
        <v>0</v>
      </c>
      <c r="N101" s="161">
        <f>'MPS-Q2'!G26+'MPS-Q2'!G27-'MPS-Q2'!G22-'MPS-Q2'!G23-'MPS-Q2'!G24-MRP!N72-MRP!N73-MRP!N74+MRP!N75-MRP!M75-MRP!N54-MRP!N55-MRP!N56+MRP!N57-MRP!M57-MRP!N36-MRP!N37-MRP!N38+MRP!N39-MRP!M39-MRP!N18-MRP!N19-MRP!N20+MRP!N21-MRP!M21+MRP!M101-'MPS-Q2'!F27</f>
        <v>0</v>
      </c>
    </row>
  </sheetData>
  <sheetProtection sheet="1" objects="1" scenarios="1"/>
  <dataValidations count="2">
    <dataValidation type="whole" allowBlank="1" showInputMessage="1" showErrorMessage="1" sqref="B11 B29 C32:N32 B47 C50:N50 B65 C68:N68">
      <formula1>0</formula1>
      <formula2>500</formula2>
    </dataValidation>
    <dataValidation type="whole" allowBlank="1" showInputMessage="1" showErrorMessage="1" sqref="C14 D13:N14 D31:N31 D49:N49 D67:N67">
      <formula1>0</formula1>
      <formula2>500</formula2>
    </dataValidation>
  </dataValidations>
  <printOptions/>
  <pageMargins left="0.75" right="0.75" top="1" bottom="1" header="0.5" footer="0.5"/>
  <pageSetup horizontalDpi="300" verticalDpi="300" orientation="landscape" scale="9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3:B8"/>
  <sheetViews>
    <sheetView showRowColHeaders="0" zoomScale="97" zoomScaleNormal="97" workbookViewId="0" topLeftCell="A1">
      <selection activeCell="K3" sqref="K3"/>
    </sheetView>
  </sheetViews>
  <sheetFormatPr defaultColWidth="9.140625" defaultRowHeight="12.75"/>
  <cols>
    <col min="1" max="1" width="9.140625" style="1" customWidth="1"/>
    <col min="2" max="2" width="14.8515625" style="1" bestFit="1" customWidth="1"/>
    <col min="3" max="3" width="9.140625" style="1" customWidth="1"/>
    <col min="4" max="4" width="13.00390625" style="1" customWidth="1"/>
    <col min="5" max="16384" width="9.140625" style="1" customWidth="1"/>
  </cols>
  <sheetData>
    <row r="3" ht="20.25">
      <c r="A3" s="2" t="s">
        <v>122</v>
      </c>
    </row>
    <row r="5" ht="20.25">
      <c r="B5" s="177">
        <f>'MPS-Q1'!H3</f>
        <v>0</v>
      </c>
    </row>
    <row r="8" ht="18">
      <c r="A8" s="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MS_ClipArt_Gallery" shapeId="62966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U38"/>
  <sheetViews>
    <sheetView showRowColHeaders="0" zoomScale="95" zoomScaleNormal="95" workbookViewId="0" topLeftCell="A1">
      <selection activeCell="A1" sqref="A1"/>
    </sheetView>
  </sheetViews>
  <sheetFormatPr defaultColWidth="9.140625" defaultRowHeight="12.75"/>
  <sheetData>
    <row r="1" spans="1:15" ht="23.25">
      <c r="A1" s="1"/>
      <c r="B1" s="178" t="s">
        <v>140</v>
      </c>
      <c r="C1" s="1"/>
      <c r="D1" s="1"/>
      <c r="E1" s="1"/>
      <c r="F1" s="1"/>
      <c r="G1" s="178">
        <f>'MPS-Q1'!D1</f>
        <v>0</v>
      </c>
      <c r="H1" s="1"/>
      <c r="I1" s="1"/>
      <c r="J1" s="1"/>
      <c r="K1" s="1"/>
      <c r="L1" s="1"/>
      <c r="M1" s="1"/>
      <c r="N1" s="1"/>
      <c r="O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t="s">
        <v>28</v>
      </c>
      <c r="S2" t="s">
        <v>29</v>
      </c>
      <c r="T2" t="s">
        <v>30</v>
      </c>
      <c r="U2" t="s">
        <v>31</v>
      </c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t="s">
        <v>123</v>
      </c>
      <c r="R3" s="179">
        <f>SUM(MRP!C12:N12)</f>
        <v>0</v>
      </c>
      <c r="S3" s="179">
        <f>SUM(MRP!C30:N30)</f>
        <v>0</v>
      </c>
      <c r="T3" s="179">
        <f>SUM(MRP!C48:N48)</f>
        <v>0</v>
      </c>
      <c r="U3" s="179">
        <f>SUM(MRP!C66:N66)</f>
        <v>0</v>
      </c>
    </row>
    <row r="4" spans="1:21" ht="15">
      <c r="A4" s="1"/>
      <c r="B4" s="180" t="s">
        <v>137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>
        <f>Parameters!B15</f>
        <v>10</v>
      </c>
      <c r="S4">
        <f>Parameters!C15</f>
        <v>10</v>
      </c>
      <c r="T4">
        <f>Parameters!D15</f>
        <v>30</v>
      </c>
      <c r="U4">
        <f>Parameters!E15</f>
        <v>20</v>
      </c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t="s">
        <v>124</v>
      </c>
      <c r="R5">
        <f>SUMPRODUCT(R3:U3,R4:U4)</f>
        <v>0</v>
      </c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t="s">
        <v>116</v>
      </c>
      <c r="R7" s="181">
        <f>MRP!O20</f>
        <v>0</v>
      </c>
      <c r="S7" s="181">
        <f>MRP!O38</f>
        <v>0</v>
      </c>
      <c r="T7" s="181">
        <f>MRP!O56</f>
        <v>0</v>
      </c>
      <c r="U7" s="181">
        <f>MRP!O74</f>
        <v>0</v>
      </c>
    </row>
    <row r="8" spans="1:18" ht="15">
      <c r="A8" s="1"/>
      <c r="B8" s="180" t="s">
        <v>135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t="s">
        <v>134</v>
      </c>
      <c r="R8">
        <f>SUM(R7:U7)</f>
        <v>0</v>
      </c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1" ht="15">
      <c r="A10" s="1"/>
      <c r="B10" s="180" t="s">
        <v>134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t="s">
        <v>125</v>
      </c>
      <c r="R10" s="182">
        <f>MRP!O19</f>
        <v>0</v>
      </c>
      <c r="S10" s="182">
        <f>MRP!O37</f>
        <v>0</v>
      </c>
      <c r="T10" s="182">
        <f>MRP!O55</f>
        <v>0</v>
      </c>
      <c r="U10" s="183">
        <f>MRP!O73</f>
        <v>0</v>
      </c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t="s">
        <v>135</v>
      </c>
      <c r="R11">
        <f>SUM(R10:U10)</f>
        <v>0</v>
      </c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t="s">
        <v>126</v>
      </c>
      <c r="R13">
        <f>SUM('MPS-Q1'!H23,'MPS-Q2'!H23)</f>
        <v>0</v>
      </c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8" ht="15">
      <c r="A15" s="1"/>
      <c r="B15" s="180" t="s">
        <v>136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t="s">
        <v>127</v>
      </c>
      <c r="R15">
        <f>Parameters!B20*SUM('MPS-Q1'!H18,'MPS-Q2'!H18)</f>
        <v>0</v>
      </c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t="s">
        <v>128</v>
      </c>
      <c r="R16">
        <f>Parameters!B21*SUM('MPS-Q1'!H19,'MPS-Q2'!H19)</f>
        <v>0</v>
      </c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t="s">
        <v>129</v>
      </c>
      <c r="R17">
        <f>Parameters!B22*SUM('MPS-Q1'!H20,'MPS-Q2'!H20)</f>
        <v>0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"/>
      <c r="B19" s="180" t="s">
        <v>126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t="s">
        <v>130</v>
      </c>
      <c r="R20" t="s">
        <v>6</v>
      </c>
      <c r="S20" t="s">
        <v>7</v>
      </c>
      <c r="T20" t="s">
        <v>8</v>
      </c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R21">
        <f>SUM('MPS-Q1'!L17:Q17,'MPS-Q2'!L17:Q17)-SUM('MPS-Q1'!L31:Q31,'MPS-Q2'!L31:Q31)</f>
        <v>84</v>
      </c>
      <c r="S21">
        <f>SUM('MPS-Q1'!L18:Q18,'MPS-Q2'!L18:Q18)-SUM('MPS-Q1'!L32:Q32,'MPS-Q2'!L32:Q32)</f>
        <v>84</v>
      </c>
      <c r="T21">
        <f>SUM('MPS-Q1'!L19:Q19,'MPS-Q2'!L19:Q19)-SUM('MPS-Q1'!L33:Q33,'MPS-Q2'!L33:Q33)</f>
        <v>252</v>
      </c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Q22" t="s">
        <v>131</v>
      </c>
      <c r="R22">
        <f>Parameters!C8-Parameters!D8</f>
        <v>25</v>
      </c>
      <c r="S22">
        <f>Parameters!C9-Parameters!D9</f>
        <v>25</v>
      </c>
      <c r="T22">
        <f>Parameters!C10-Parameters!D10</f>
        <v>25</v>
      </c>
    </row>
    <row r="23" spans="1:18" ht="15">
      <c r="A23" s="1"/>
      <c r="B23" s="180" t="s">
        <v>138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t="s">
        <v>132</v>
      </c>
      <c r="R23">
        <f>SUMPRODUCT(R21:T21,R22:T22)</f>
        <v>10500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133</v>
      </c>
      <c r="R25" s="179">
        <f>SUM('MPS-Q1'!H24,'MPS-Q2'!H24)</f>
        <v>0</v>
      </c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8" ht="15">
      <c r="A27" s="1"/>
      <c r="B27" s="180" t="s">
        <v>139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t="s">
        <v>141</v>
      </c>
      <c r="R27">
        <f>Parameters!B20*('MPS-Q1'!H18+'MPS-Q1'!H19-'MPS-Q1'!H17+'MPS-Q2'!H18+'MPS-Q2'!H19-'MPS-Q2'!H17)</f>
        <v>0</v>
      </c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80" t="s">
        <v>141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Q41"/>
  <sheetViews>
    <sheetView showRowColHeaders="0" workbookViewId="0" topLeftCell="A1">
      <selection activeCell="F44" sqref="F44"/>
    </sheetView>
  </sheetViews>
  <sheetFormatPr defaultColWidth="9.140625" defaultRowHeight="12.75"/>
  <cols>
    <col min="1" max="1" width="16.7109375" style="79" bestFit="1" customWidth="1"/>
    <col min="2" max="2" width="15.57421875" style="79" bestFit="1" customWidth="1"/>
    <col min="3" max="3" width="14.28125" style="79" customWidth="1"/>
    <col min="4" max="4" width="13.28125" style="79" customWidth="1"/>
    <col min="5" max="5" width="13.140625" style="79" customWidth="1"/>
    <col min="6" max="6" width="16.421875" style="79" customWidth="1"/>
    <col min="7" max="7" width="12.8515625" style="79" customWidth="1"/>
    <col min="8" max="9" width="9.57421875" style="79" bestFit="1" customWidth="1"/>
    <col min="10" max="16384" width="9.140625" style="79" customWidth="1"/>
  </cols>
  <sheetData>
    <row r="1" s="73" customFormat="1" ht="12.75">
      <c r="A1" s="73" t="s">
        <v>4</v>
      </c>
    </row>
    <row r="2" spans="1:6" ht="12.75">
      <c r="A2" s="74" t="s">
        <v>27</v>
      </c>
      <c r="B2" s="75" t="s">
        <v>28</v>
      </c>
      <c r="C2" s="76" t="s">
        <v>29</v>
      </c>
      <c r="D2" s="77" t="s">
        <v>30</v>
      </c>
      <c r="E2" s="14" t="s">
        <v>31</v>
      </c>
      <c r="F2" s="78" t="s">
        <v>5</v>
      </c>
    </row>
    <row r="3" spans="1:6" ht="12.75">
      <c r="A3" s="74" t="s">
        <v>6</v>
      </c>
      <c r="B3" s="80">
        <v>1</v>
      </c>
      <c r="C3" s="81">
        <v>1</v>
      </c>
      <c r="D3" s="82">
        <v>0</v>
      </c>
      <c r="E3" s="15">
        <v>0</v>
      </c>
      <c r="F3" s="83">
        <v>2</v>
      </c>
    </row>
    <row r="4" spans="1:6" ht="12.75">
      <c r="A4" s="74" t="s">
        <v>7</v>
      </c>
      <c r="B4" s="80">
        <v>0</v>
      </c>
      <c r="C4" s="81">
        <v>1</v>
      </c>
      <c r="D4" s="82">
        <v>1</v>
      </c>
      <c r="E4" s="15">
        <v>0</v>
      </c>
      <c r="F4" s="83">
        <v>4</v>
      </c>
    </row>
    <row r="5" spans="1:6" ht="12.75">
      <c r="A5" s="74" t="s">
        <v>8</v>
      </c>
      <c r="B5" s="80">
        <v>1</v>
      </c>
      <c r="C5" s="81">
        <v>0</v>
      </c>
      <c r="D5" s="82">
        <v>0</v>
      </c>
      <c r="E5" s="15">
        <v>1</v>
      </c>
      <c r="F5" s="83">
        <v>3</v>
      </c>
    </row>
    <row r="6" spans="1:9" ht="12.75">
      <c r="A6" s="74"/>
      <c r="G6" s="84"/>
      <c r="H6" s="85"/>
      <c r="I6" s="85"/>
    </row>
    <row r="7" spans="1:9" ht="12.75">
      <c r="A7" s="74" t="s">
        <v>52</v>
      </c>
      <c r="B7" s="74" t="s">
        <v>9</v>
      </c>
      <c r="C7" s="74" t="s">
        <v>53</v>
      </c>
      <c r="D7" s="86" t="s">
        <v>10</v>
      </c>
      <c r="F7" s="167" t="s">
        <v>117</v>
      </c>
      <c r="G7" s="84"/>
      <c r="H7" s="85"/>
      <c r="I7" s="85"/>
    </row>
    <row r="8" spans="1:9" ht="12.75">
      <c r="A8" s="74" t="s">
        <v>6</v>
      </c>
      <c r="B8" s="84">
        <v>0.8</v>
      </c>
      <c r="C8" s="85">
        <v>55</v>
      </c>
      <c r="D8" s="85">
        <v>30</v>
      </c>
      <c r="F8" s="167" t="s">
        <v>118</v>
      </c>
      <c r="G8" s="84"/>
      <c r="H8" s="85"/>
      <c r="I8" s="85"/>
    </row>
    <row r="9" spans="1:9" ht="12.75">
      <c r="A9" s="74" t="s">
        <v>7</v>
      </c>
      <c r="B9" s="84">
        <v>1.2</v>
      </c>
      <c r="C9" s="85">
        <v>85</v>
      </c>
      <c r="D9" s="85">
        <v>60</v>
      </c>
      <c r="F9" s="167" t="s">
        <v>119</v>
      </c>
      <c r="G9" s="84"/>
      <c r="H9" s="85"/>
      <c r="I9" s="85"/>
    </row>
    <row r="10" spans="1:9" ht="12.75">
      <c r="A10" s="74" t="s">
        <v>8</v>
      </c>
      <c r="B10" s="84">
        <v>1</v>
      </c>
      <c r="C10" s="85">
        <v>70</v>
      </c>
      <c r="D10" s="85">
        <v>45</v>
      </c>
      <c r="F10" s="167" t="s">
        <v>120</v>
      </c>
      <c r="G10" s="84"/>
      <c r="H10" s="85"/>
      <c r="I10" s="85"/>
    </row>
    <row r="11" spans="6:9" ht="12.75">
      <c r="F11" s="168" t="s">
        <v>121</v>
      </c>
      <c r="G11" s="84"/>
      <c r="H11" s="85"/>
      <c r="I11" s="85"/>
    </row>
    <row r="12" spans="1:9" s="73" customFormat="1" ht="12.75">
      <c r="A12" s="73" t="s">
        <v>32</v>
      </c>
      <c r="G12" s="87"/>
      <c r="H12" s="88"/>
      <c r="I12" s="88"/>
    </row>
    <row r="13" spans="1:11" ht="12.75">
      <c r="A13" s="79" t="s">
        <v>11</v>
      </c>
      <c r="B13" s="74" t="s">
        <v>28</v>
      </c>
      <c r="C13" s="74" t="s">
        <v>29</v>
      </c>
      <c r="D13" s="74" t="s">
        <v>30</v>
      </c>
      <c r="E13" s="74" t="s">
        <v>31</v>
      </c>
      <c r="H13" s="85"/>
      <c r="I13" s="85"/>
      <c r="J13" s="85"/>
      <c r="K13" s="85"/>
    </row>
    <row r="14" spans="1:11" ht="12.75">
      <c r="A14" s="79" t="s">
        <v>33</v>
      </c>
      <c r="B14" s="85">
        <v>5</v>
      </c>
      <c r="C14" s="85">
        <v>5</v>
      </c>
      <c r="D14" s="85">
        <v>15</v>
      </c>
      <c r="E14" s="85">
        <v>10</v>
      </c>
      <c r="H14" s="84"/>
      <c r="I14" s="84"/>
      <c r="J14" s="84"/>
      <c r="K14" s="84"/>
    </row>
    <row r="15" spans="1:11" ht="12.75">
      <c r="A15" s="79" t="s">
        <v>54</v>
      </c>
      <c r="B15" s="85">
        <v>10</v>
      </c>
      <c r="C15" s="85">
        <v>10</v>
      </c>
      <c r="D15" s="85">
        <v>30</v>
      </c>
      <c r="E15" s="85">
        <v>20</v>
      </c>
      <c r="F15" s="74" t="s">
        <v>116</v>
      </c>
      <c r="G15" s="85">
        <v>12</v>
      </c>
      <c r="H15" s="85"/>
      <c r="I15" s="85"/>
      <c r="J15" s="85"/>
      <c r="K15" s="85"/>
    </row>
    <row r="16" spans="1:11" ht="12.75">
      <c r="A16" s="79" t="s">
        <v>9</v>
      </c>
      <c r="B16" s="84">
        <v>0.15</v>
      </c>
      <c r="C16" s="84">
        <v>0.15</v>
      </c>
      <c r="D16" s="84">
        <v>0.45</v>
      </c>
      <c r="E16" s="84">
        <v>0.3</v>
      </c>
      <c r="H16" s="85"/>
      <c r="I16" s="85"/>
      <c r="J16" s="85"/>
      <c r="K16" s="85"/>
    </row>
    <row r="17" spans="1:5" ht="12.75">
      <c r="A17" s="79" t="s">
        <v>58</v>
      </c>
      <c r="B17" s="89">
        <v>1</v>
      </c>
      <c r="C17" s="89">
        <v>1</v>
      </c>
      <c r="D17" s="89">
        <v>2</v>
      </c>
      <c r="E17" s="89">
        <v>1</v>
      </c>
    </row>
    <row r="18" spans="2:4" ht="12.75">
      <c r="B18" s="85"/>
      <c r="C18" s="85"/>
      <c r="D18" s="85"/>
    </row>
    <row r="19" spans="1:4" s="73" customFormat="1" ht="12.75">
      <c r="A19" s="73" t="s">
        <v>55</v>
      </c>
      <c r="D19" s="73" t="s">
        <v>12</v>
      </c>
    </row>
    <row r="20" spans="1:5" ht="12.75">
      <c r="A20" s="79" t="s">
        <v>59</v>
      </c>
      <c r="B20" s="85">
        <v>10</v>
      </c>
      <c r="D20" s="74" t="s">
        <v>56</v>
      </c>
      <c r="E20" s="85">
        <v>50</v>
      </c>
    </row>
    <row r="21" spans="1:9" ht="12.75">
      <c r="A21" s="79" t="s">
        <v>60</v>
      </c>
      <c r="B21" s="85">
        <v>15</v>
      </c>
      <c r="I21" s="186">
        <v>1</v>
      </c>
    </row>
    <row r="22" spans="1:2" ht="12.75">
      <c r="A22" s="79" t="s">
        <v>61</v>
      </c>
      <c r="B22" s="85">
        <v>10</v>
      </c>
    </row>
    <row r="23" spans="1:6" ht="12.75">
      <c r="A23" s="79" t="s">
        <v>76</v>
      </c>
      <c r="D23" s="79" t="s">
        <v>57</v>
      </c>
      <c r="F23" s="185">
        <v>6</v>
      </c>
    </row>
    <row r="24" ht="12.75"/>
    <row r="25" s="73" customFormat="1" ht="13.5" thickBot="1">
      <c r="A25" s="103" t="s">
        <v>71</v>
      </c>
    </row>
    <row r="26" spans="1:7" ht="12.75">
      <c r="A26" s="92"/>
      <c r="B26" s="93" t="s">
        <v>64</v>
      </c>
      <c r="C26" s="93" t="s">
        <v>64</v>
      </c>
      <c r="D26" s="93" t="s">
        <v>64</v>
      </c>
      <c r="E26" s="94" t="s">
        <v>64</v>
      </c>
      <c r="F26" s="93" t="s">
        <v>65</v>
      </c>
      <c r="G26" s="95"/>
    </row>
    <row r="27" spans="2:7" ht="13.5" thickBot="1">
      <c r="B27" s="96" t="s">
        <v>66</v>
      </c>
      <c r="C27" s="96" t="s">
        <v>67</v>
      </c>
      <c r="D27" s="96" t="s">
        <v>68</v>
      </c>
      <c r="E27" s="97" t="s">
        <v>69</v>
      </c>
      <c r="F27" s="96" t="s">
        <v>70</v>
      </c>
      <c r="G27" s="95"/>
    </row>
    <row r="28" spans="1:7" ht="12.75">
      <c r="A28" s="93" t="s">
        <v>6</v>
      </c>
      <c r="B28" s="94">
        <v>4</v>
      </c>
      <c r="C28" s="94">
        <v>10</v>
      </c>
      <c r="D28" s="94">
        <v>6</v>
      </c>
      <c r="E28" s="94">
        <v>4</v>
      </c>
      <c r="F28" s="98">
        <v>0.4</v>
      </c>
      <c r="G28" s="95"/>
    </row>
    <row r="29" spans="1:7" ht="12.75">
      <c r="A29" s="99" t="s">
        <v>7</v>
      </c>
      <c r="B29" s="100">
        <v>4</v>
      </c>
      <c r="C29" s="100">
        <v>10</v>
      </c>
      <c r="D29" s="100">
        <v>6</v>
      </c>
      <c r="E29" s="100">
        <v>4</v>
      </c>
      <c r="F29" s="101">
        <v>0.4</v>
      </c>
      <c r="G29" s="95"/>
    </row>
    <row r="30" spans="1:7" ht="13.5" thickBot="1">
      <c r="A30" s="96" t="s">
        <v>8</v>
      </c>
      <c r="B30" s="97">
        <v>12</v>
      </c>
      <c r="C30" s="97">
        <v>30</v>
      </c>
      <c r="D30" s="97">
        <v>18</v>
      </c>
      <c r="E30" s="97">
        <v>12</v>
      </c>
      <c r="F30" s="102">
        <v>0.25</v>
      </c>
      <c r="G30" s="95"/>
    </row>
    <row r="31" spans="1:8" ht="12.75">
      <c r="A31" s="95"/>
      <c r="B31" s="95"/>
      <c r="C31" s="95"/>
      <c r="D31" s="95"/>
      <c r="E31" s="95"/>
      <c r="F31" s="95"/>
      <c r="G31" s="95"/>
      <c r="H31" s="95"/>
    </row>
    <row r="33" spans="1:69" ht="12.75">
      <c r="A33" s="73" t="s">
        <v>142</v>
      </c>
      <c r="B33" s="73"/>
      <c r="C33" s="190" t="s">
        <v>143</v>
      </c>
      <c r="D33" s="190" t="s">
        <v>144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</row>
    <row r="34" spans="3:6" ht="12.75">
      <c r="C34" s="79">
        <v>0</v>
      </c>
      <c r="D34" s="79">
        <v>6000</v>
      </c>
      <c r="F34" s="79" t="s">
        <v>145</v>
      </c>
    </row>
    <row r="35" spans="3:6" ht="12.75">
      <c r="C35" s="79">
        <v>6000</v>
      </c>
      <c r="D35" s="79">
        <v>7000</v>
      </c>
      <c r="F35" s="79" t="s">
        <v>146</v>
      </c>
    </row>
    <row r="36" spans="3:6" ht="12.75">
      <c r="C36" s="79">
        <v>7000</v>
      </c>
      <c r="D36" s="79">
        <v>8000</v>
      </c>
      <c r="F36" s="79" t="s">
        <v>147</v>
      </c>
    </row>
    <row r="37" spans="3:6" ht="12.75">
      <c r="C37" s="79">
        <v>8000</v>
      </c>
      <c r="D37" s="79">
        <v>8500</v>
      </c>
      <c r="F37" s="79" t="s">
        <v>148</v>
      </c>
    </row>
    <row r="38" spans="3:6" ht="12.75">
      <c r="C38" s="79">
        <v>8500</v>
      </c>
      <c r="D38" s="79">
        <v>9000</v>
      </c>
      <c r="F38" s="79" t="s">
        <v>150</v>
      </c>
    </row>
    <row r="39" spans="3:6" ht="12.75">
      <c r="C39" s="79">
        <v>9000</v>
      </c>
      <c r="D39" s="79">
        <v>10000</v>
      </c>
      <c r="F39" s="79" t="s">
        <v>149</v>
      </c>
    </row>
    <row r="41" ht="12.75">
      <c r="C41" s="79" t="s">
        <v>152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V22"/>
  <sheetViews>
    <sheetView showRowColHeaders="0" workbookViewId="0" topLeftCell="A1">
      <selection activeCell="B5" sqref="B5"/>
    </sheetView>
  </sheetViews>
  <sheetFormatPr defaultColWidth="9.140625" defaultRowHeight="12.75"/>
  <cols>
    <col min="1" max="16384" width="9.140625" style="134" customWidth="1"/>
  </cols>
  <sheetData>
    <row r="1" ht="12.75">
      <c r="V1" s="134">
        <v>675</v>
      </c>
    </row>
    <row r="2" ht="20.25">
      <c r="A2" s="135" t="s">
        <v>89</v>
      </c>
    </row>
    <row r="4" spans="1:3" ht="13.5" thickBot="1">
      <c r="A4" s="136"/>
      <c r="B4" s="136"/>
      <c r="C4" s="136"/>
    </row>
    <row r="5" spans="2:4" ht="14.25" thickBot="1" thickTop="1">
      <c r="B5" s="137"/>
      <c r="C5" s="138"/>
      <c r="D5" s="138"/>
    </row>
    <row r="6" ht="13.5" thickTop="1"/>
    <row r="8" ht="20.25">
      <c r="A8" s="135" t="s">
        <v>90</v>
      </c>
    </row>
    <row r="10" spans="1:4" ht="13.5" thickBot="1">
      <c r="A10" s="139" t="s">
        <v>28</v>
      </c>
      <c r="B10" s="139" t="s">
        <v>29</v>
      </c>
      <c r="C10" s="139" t="s">
        <v>30</v>
      </c>
      <c r="D10" s="139" t="s">
        <v>31</v>
      </c>
    </row>
    <row r="11" spans="1:4" ht="14.25" thickBot="1" thickTop="1">
      <c r="A11" s="137"/>
      <c r="B11" s="137"/>
      <c r="C11" s="137"/>
      <c r="D11" s="137"/>
    </row>
    <row r="12" ht="13.5" thickTop="1"/>
    <row r="13" ht="15">
      <c r="A13" s="140" t="s">
        <v>113</v>
      </c>
    </row>
    <row r="14" ht="12.75">
      <c r="A14" s="169"/>
    </row>
    <row r="15" ht="12.75">
      <c r="A15" s="141"/>
    </row>
    <row r="16" ht="20.25">
      <c r="A16" s="135" t="s">
        <v>91</v>
      </c>
    </row>
    <row r="18" spans="1:3" ht="13.5" thickBot="1">
      <c r="A18" s="142" t="s">
        <v>6</v>
      </c>
      <c r="B18" s="142" t="s">
        <v>7</v>
      </c>
      <c r="C18" s="142" t="s">
        <v>8</v>
      </c>
    </row>
    <row r="19" spans="1:3" ht="14.25" thickBot="1" thickTop="1">
      <c r="A19" s="137"/>
      <c r="B19" s="137"/>
      <c r="C19" s="137"/>
    </row>
    <row r="20" ht="13.5" thickTop="1"/>
    <row r="21" ht="15">
      <c r="A21" s="140" t="s">
        <v>92</v>
      </c>
    </row>
    <row r="22" ht="12.75">
      <c r="A22" s="169"/>
    </row>
  </sheetData>
  <sheetProtection sheet="1" objects="1" scenarios="1"/>
  <dataValidations count="1">
    <dataValidation type="whole" allowBlank="1" showInputMessage="1" showErrorMessage="1" sqref="B5 A11:D11 A19:C19">
      <formula1>0</formula1>
      <formula2>500</formula2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8"/>
  <sheetViews>
    <sheetView showRowColHeaders="0" zoomScale="92" zoomScaleNormal="92" workbookViewId="0" topLeftCell="A1">
      <selection activeCell="J24" sqref="J24"/>
    </sheetView>
  </sheetViews>
  <sheetFormatPr defaultColWidth="9.140625" defaultRowHeight="12.75"/>
  <cols>
    <col min="1" max="1" width="10.140625" style="134" customWidth="1"/>
    <col min="2" max="2" width="12.140625" style="134" customWidth="1"/>
    <col min="3" max="3" width="11.7109375" style="134" customWidth="1"/>
    <col min="4" max="4" width="11.57421875" style="134" customWidth="1"/>
    <col min="5" max="5" width="9.140625" style="134" customWidth="1"/>
    <col min="6" max="6" width="12.00390625" style="134" customWidth="1"/>
    <col min="7" max="7" width="11.140625" style="134" customWidth="1"/>
    <col min="8" max="8" width="10.8515625" style="134" customWidth="1"/>
    <col min="9" max="9" width="11.140625" style="134" customWidth="1"/>
    <col min="10" max="10" width="10.8515625" style="134" customWidth="1"/>
    <col min="11" max="16384" width="9.140625" style="134" customWidth="1"/>
  </cols>
  <sheetData>
    <row r="1" spans="1:3" ht="20.25">
      <c r="A1" s="135" t="s">
        <v>35</v>
      </c>
      <c r="C1" s="173"/>
    </row>
    <row r="3" spans="1:6" ht="20.25">
      <c r="A3" s="135" t="s">
        <v>94</v>
      </c>
      <c r="F3" s="135" t="s">
        <v>95</v>
      </c>
    </row>
    <row r="5" spans="1:9" ht="12.75">
      <c r="A5" s="139" t="s">
        <v>28</v>
      </c>
      <c r="B5" s="139" t="s">
        <v>29</v>
      </c>
      <c r="C5" s="139" t="s">
        <v>30</v>
      </c>
      <c r="D5" s="139" t="s">
        <v>31</v>
      </c>
      <c r="F5" s="139" t="s">
        <v>28</v>
      </c>
      <c r="G5" s="139" t="s">
        <v>29</v>
      </c>
      <c r="H5" s="139" t="s">
        <v>30</v>
      </c>
      <c r="I5" s="139" t="s">
        <v>31</v>
      </c>
    </row>
    <row r="6" spans="1:9" ht="12.75">
      <c r="A6" s="170"/>
      <c r="B6" s="170"/>
      <c r="C6" s="170"/>
      <c r="D6" s="170"/>
      <c r="F6" s="170"/>
      <c r="G6" s="170"/>
      <c r="H6" s="170"/>
      <c r="I6" s="170"/>
    </row>
    <row r="8" ht="15">
      <c r="A8" s="140"/>
    </row>
    <row r="9" ht="12.75">
      <c r="A9" s="141"/>
    </row>
    <row r="13" ht="20.25">
      <c r="A13" s="135" t="s">
        <v>96</v>
      </c>
    </row>
    <row r="15" spans="1:5" ht="13.5" thickBot="1">
      <c r="A15" s="142" t="s">
        <v>6</v>
      </c>
      <c r="B15" s="142" t="s">
        <v>7</v>
      </c>
      <c r="C15" s="142" t="s">
        <v>8</v>
      </c>
      <c r="E15" s="134" t="s">
        <v>97</v>
      </c>
    </row>
    <row r="16" spans="1:5" ht="14.25" thickBot="1" thickTop="1">
      <c r="A16" s="137"/>
      <c r="B16" s="137"/>
      <c r="C16" s="137"/>
      <c r="E16" s="137"/>
    </row>
    <row r="17" spans="1:3" ht="13.5" thickTop="1">
      <c r="A17" s="138"/>
      <c r="B17" s="138"/>
      <c r="C17" s="138"/>
    </row>
    <row r="18" spans="1:3" ht="15">
      <c r="A18" s="140" t="s">
        <v>98</v>
      </c>
      <c r="B18" s="138"/>
      <c r="C18" s="138"/>
    </row>
    <row r="19" spans="1:3" ht="12.75">
      <c r="A19" s="169"/>
      <c r="B19" s="138"/>
      <c r="C19" s="138"/>
    </row>
    <row r="21" spans="1:6" ht="20.25">
      <c r="A21" s="135" t="s">
        <v>99</v>
      </c>
      <c r="F21" s="135" t="s">
        <v>100</v>
      </c>
    </row>
    <row r="23" spans="1:9" ht="12.75">
      <c r="A23" s="145" t="s">
        <v>1</v>
      </c>
      <c r="B23" s="145" t="s">
        <v>2</v>
      </c>
      <c r="C23" s="148"/>
      <c r="F23" s="139" t="s">
        <v>28</v>
      </c>
      <c r="G23" s="139" t="s">
        <v>29</v>
      </c>
      <c r="H23" s="139" t="s">
        <v>30</v>
      </c>
      <c r="I23" s="139" t="s">
        <v>31</v>
      </c>
    </row>
    <row r="24" spans="1:9" ht="12.75">
      <c r="A24" s="170"/>
      <c r="B24" s="170"/>
      <c r="C24" s="148"/>
      <c r="F24" s="170"/>
      <c r="G24" s="170"/>
      <c r="H24" s="170"/>
      <c r="I24" s="170"/>
    </row>
    <row r="25" spans="1:3" ht="12.75">
      <c r="A25" s="142"/>
      <c r="B25" s="142"/>
      <c r="C25" s="142"/>
    </row>
    <row r="26" spans="1:10" ht="12.75">
      <c r="A26" s="146"/>
      <c r="F26" s="146"/>
      <c r="G26" s="146"/>
      <c r="H26" s="146"/>
      <c r="I26" s="146"/>
      <c r="J26" s="146"/>
    </row>
    <row r="27" spans="1:10" ht="15">
      <c r="A27" s="140" t="s">
        <v>102</v>
      </c>
      <c r="F27" s="140" t="s">
        <v>101</v>
      </c>
      <c r="G27" s="147"/>
      <c r="J27" s="146"/>
    </row>
    <row r="28" spans="1:6" ht="12.75">
      <c r="A28" s="171"/>
      <c r="F28" s="172"/>
    </row>
  </sheetData>
  <sheetProtection sheet="1" objects="1" scenarios="1"/>
  <dataValidations count="2">
    <dataValidation type="whole" allowBlank="1" showInputMessage="1" showErrorMessage="1" sqref="A16:C16">
      <formula1>0</formula1>
      <formula2>500</formula2>
    </dataValidation>
    <dataValidation type="whole" allowBlank="1" showInputMessage="1" showErrorMessage="1" sqref="E16">
      <formula1>0</formula1>
      <formula2>2</formula2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7"/>
  <sheetViews>
    <sheetView showRowColHeaders="0" zoomScale="108" zoomScaleNormal="108" workbookViewId="0" topLeftCell="A1">
      <selection activeCell="F14" sqref="F14"/>
    </sheetView>
  </sheetViews>
  <sheetFormatPr defaultColWidth="9.140625" defaultRowHeight="12.75"/>
  <cols>
    <col min="1" max="16384" width="9.140625" style="134" customWidth="1"/>
  </cols>
  <sheetData>
    <row r="1" spans="1:3" ht="20.25">
      <c r="A1" s="135" t="s">
        <v>35</v>
      </c>
      <c r="C1" s="144">
        <f>'Product Input'!C1</f>
        <v>0</v>
      </c>
    </row>
    <row r="5" ht="20.25">
      <c r="A5" s="135" t="s">
        <v>104</v>
      </c>
    </row>
    <row r="7" spans="1:9" ht="14.25">
      <c r="A7" s="139" t="s">
        <v>28</v>
      </c>
      <c r="B7" s="139" t="s">
        <v>29</v>
      </c>
      <c r="C7" s="139" t="s">
        <v>30</v>
      </c>
      <c r="D7" s="139" t="s">
        <v>31</v>
      </c>
      <c r="I7" s="155" t="s">
        <v>111</v>
      </c>
    </row>
    <row r="8" spans="1:10" ht="12.75">
      <c r="A8" s="170"/>
      <c r="B8" s="170"/>
      <c r="C8" s="170"/>
      <c r="D8" s="170"/>
      <c r="J8" s="169"/>
    </row>
    <row r="10" ht="15">
      <c r="A10" s="140" t="s">
        <v>106</v>
      </c>
    </row>
    <row r="11" ht="12.75">
      <c r="A11" s="174"/>
    </row>
    <row r="15" ht="20.25">
      <c r="A15" s="135" t="s">
        <v>103</v>
      </c>
    </row>
    <row r="17" spans="1:4" ht="13.5" thickBot="1">
      <c r="A17" s="139" t="s">
        <v>28</v>
      </c>
      <c r="B17" s="139" t="s">
        <v>29</v>
      </c>
      <c r="C17" s="139" t="s">
        <v>30</v>
      </c>
      <c r="D17" s="139" t="s">
        <v>31</v>
      </c>
    </row>
    <row r="18" spans="1:4" ht="14.25" thickBot="1" thickTop="1">
      <c r="A18" s="137"/>
      <c r="B18" s="137"/>
      <c r="C18" s="137"/>
      <c r="D18" s="137"/>
    </row>
    <row r="19" ht="13.5" thickTop="1"/>
    <row r="21" ht="15">
      <c r="A21" s="140" t="s">
        <v>112</v>
      </c>
    </row>
    <row r="22" ht="12.75">
      <c r="A22" s="169"/>
    </row>
    <row r="47" ht="12.75">
      <c r="A47" s="134">
        <v>0</v>
      </c>
    </row>
  </sheetData>
  <sheetProtection sheet="1" objects="1" scenarios="1"/>
  <dataValidations count="1">
    <dataValidation type="whole" allowBlank="1" showInputMessage="1" showErrorMessage="1" sqref="A18:D18">
      <formula1>0</formula1>
      <formula2>500</formula2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3"/>
  <sheetViews>
    <sheetView showRowColHeaders="0" zoomScale="97" zoomScaleNormal="97" workbookViewId="0" topLeftCell="A1">
      <selection activeCell="D17" sqref="D17"/>
    </sheetView>
  </sheetViews>
  <sheetFormatPr defaultColWidth="9.140625" defaultRowHeight="12.75"/>
  <cols>
    <col min="1" max="1" width="10.8515625" style="134" customWidth="1"/>
    <col min="2" max="3" width="10.28125" style="134" customWidth="1"/>
    <col min="4" max="4" width="9.8515625" style="134" customWidth="1"/>
    <col min="5" max="5" width="10.00390625" style="134" customWidth="1"/>
    <col min="6" max="6" width="10.421875" style="134" customWidth="1"/>
    <col min="7" max="7" width="12.00390625" style="134" customWidth="1"/>
    <col min="8" max="8" width="13.00390625" style="134" customWidth="1"/>
    <col min="9" max="16384" width="9.140625" style="134" customWidth="1"/>
  </cols>
  <sheetData>
    <row r="1" spans="1:13" ht="20.25">
      <c r="A1" s="135" t="s">
        <v>35</v>
      </c>
      <c r="C1" s="144">
        <f>'Product Input'!C1</f>
        <v>0</v>
      </c>
      <c r="M1" s="134">
        <f>Parameters!$F$23</f>
        <v>6</v>
      </c>
    </row>
    <row r="4" spans="1:6" ht="20.25">
      <c r="A4" s="135" t="s">
        <v>107</v>
      </c>
      <c r="F4" s="135" t="s">
        <v>75</v>
      </c>
    </row>
    <row r="6" spans="1:8" ht="13.5" thickBot="1">
      <c r="A6" s="142" t="s">
        <v>6</v>
      </c>
      <c r="B6" s="142" t="s">
        <v>7</v>
      </c>
      <c r="C6" s="142" t="s">
        <v>8</v>
      </c>
      <c r="F6" s="142" t="s">
        <v>6</v>
      </c>
      <c r="G6" s="142" t="s">
        <v>7</v>
      </c>
      <c r="H6" s="142" t="s">
        <v>8</v>
      </c>
    </row>
    <row r="7" spans="1:8" ht="14.25" thickBot="1" thickTop="1">
      <c r="A7" s="137"/>
      <c r="B7" s="137"/>
      <c r="C7" s="137"/>
      <c r="F7" s="170"/>
      <c r="G7" s="170"/>
      <c r="H7" s="170"/>
    </row>
    <row r="8" spans="1:3" ht="13.5" thickTop="1">
      <c r="A8" s="138"/>
      <c r="B8" s="138"/>
      <c r="C8" s="138"/>
    </row>
    <row r="9" spans="1:6" ht="15">
      <c r="A9" s="138"/>
      <c r="B9" s="138"/>
      <c r="C9" s="138"/>
      <c r="F9" s="140" t="s">
        <v>115</v>
      </c>
    </row>
    <row r="10" spans="1:6" ht="12.75">
      <c r="A10" s="138"/>
      <c r="B10" s="138"/>
      <c r="C10" s="138"/>
      <c r="F10" s="169">
        <v>0</v>
      </c>
    </row>
    <row r="11" spans="1:6" ht="12.75">
      <c r="A11" s="138"/>
      <c r="B11" s="138"/>
      <c r="C11" s="138"/>
      <c r="F11" s="152"/>
    </row>
    <row r="12" spans="1:6" ht="12.75">
      <c r="A12" s="138"/>
      <c r="B12" s="138"/>
      <c r="C12" s="138"/>
      <c r="F12" s="152"/>
    </row>
    <row r="14" ht="20.25">
      <c r="A14" s="135" t="s">
        <v>105</v>
      </c>
    </row>
    <row r="16" spans="1:9" ht="14.25">
      <c r="A16" s="142"/>
      <c r="B16" s="142"/>
      <c r="C16" s="142"/>
      <c r="I16" s="155" t="s">
        <v>109</v>
      </c>
    </row>
    <row r="17" spans="1:10" ht="12.75">
      <c r="A17" s="170"/>
      <c r="B17" s="170"/>
      <c r="C17" s="170"/>
      <c r="I17" s="175"/>
      <c r="J17" s="141"/>
    </row>
    <row r="19" ht="15">
      <c r="A19" s="140" t="s">
        <v>110</v>
      </c>
    </row>
    <row r="20" ht="12.75">
      <c r="A20" s="174"/>
    </row>
    <row r="21" ht="14.25" customHeight="1"/>
    <row r="23" spans="1:9" ht="25.5">
      <c r="A23" s="153" t="s">
        <v>108</v>
      </c>
      <c r="H23" s="176"/>
      <c r="I23" s="154"/>
    </row>
  </sheetData>
  <sheetProtection sheet="1" objects="1" scenarios="1"/>
  <dataValidations count="1">
    <dataValidation type="whole" allowBlank="1" showInputMessage="1" showErrorMessage="1" sqref="A7:C7">
      <formula1>0</formula1>
      <formula2>50</formula2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F14"/>
  <sheetViews>
    <sheetView workbookViewId="0" topLeftCell="A1">
      <selection activeCell="F10" sqref="F10"/>
    </sheetView>
  </sheetViews>
  <sheetFormatPr defaultColWidth="9.140625" defaultRowHeight="12.75"/>
  <sheetData>
    <row r="1" spans="1:4" ht="15.75">
      <c r="A1" s="189" t="s">
        <v>35</v>
      </c>
      <c r="B1" s="189" t="s">
        <v>6</v>
      </c>
      <c r="C1" s="189" t="s">
        <v>7</v>
      </c>
      <c r="D1" s="189" t="s">
        <v>8</v>
      </c>
    </row>
    <row r="2" spans="1:4" ht="12.75">
      <c r="A2" s="188">
        <v>1</v>
      </c>
      <c r="B2" s="188">
        <v>6</v>
      </c>
      <c r="C2" s="188">
        <v>2</v>
      </c>
      <c r="D2" s="188">
        <v>12</v>
      </c>
    </row>
    <row r="3" spans="1:4" ht="12.75">
      <c r="A3" s="188">
        <v>2</v>
      </c>
      <c r="B3" s="188">
        <v>5</v>
      </c>
      <c r="C3" s="188">
        <v>3</v>
      </c>
      <c r="D3" s="188">
        <v>14</v>
      </c>
    </row>
    <row r="4" spans="1:6" ht="12.75">
      <c r="A4" s="188">
        <v>3</v>
      </c>
      <c r="B4" s="188">
        <v>6</v>
      </c>
      <c r="C4" s="188">
        <v>2</v>
      </c>
      <c r="D4" s="188">
        <v>12</v>
      </c>
      <c r="F4" t="s">
        <v>151</v>
      </c>
    </row>
    <row r="5" spans="1:4" ht="12.75">
      <c r="A5" s="188">
        <v>4</v>
      </c>
      <c r="B5" s="188">
        <v>7</v>
      </c>
      <c r="C5" s="188">
        <v>4</v>
      </c>
      <c r="D5" s="188">
        <v>14</v>
      </c>
    </row>
    <row r="6" spans="1:4" ht="12.75">
      <c r="A6" s="188">
        <v>5</v>
      </c>
      <c r="B6" s="188">
        <v>7</v>
      </c>
      <c r="C6" s="188">
        <v>2</v>
      </c>
      <c r="D6" s="188">
        <v>13</v>
      </c>
    </row>
    <row r="7" spans="1:4" ht="12.75">
      <c r="A7" s="188">
        <v>6</v>
      </c>
      <c r="B7" s="188">
        <v>4</v>
      </c>
      <c r="C7" s="188">
        <v>4</v>
      </c>
      <c r="D7" s="188">
        <v>10</v>
      </c>
    </row>
    <row r="8" spans="1:4" ht="12.75">
      <c r="A8" s="188">
        <v>7</v>
      </c>
      <c r="B8" s="188">
        <v>13</v>
      </c>
      <c r="C8" s="188">
        <v>13</v>
      </c>
      <c r="D8" s="188">
        <v>33</v>
      </c>
    </row>
    <row r="9" spans="1:4" ht="12.75">
      <c r="A9" s="188">
        <v>8</v>
      </c>
      <c r="B9" s="188">
        <v>20</v>
      </c>
      <c r="C9" s="188">
        <v>7</v>
      </c>
      <c r="D9" s="188">
        <v>29</v>
      </c>
    </row>
    <row r="10" spans="1:4" ht="12.75">
      <c r="A10" s="188">
        <v>9</v>
      </c>
      <c r="B10" s="188">
        <v>13</v>
      </c>
      <c r="C10" s="188">
        <v>7</v>
      </c>
      <c r="D10" s="188">
        <v>25</v>
      </c>
    </row>
    <row r="11" spans="1:4" ht="12.75">
      <c r="A11" s="188">
        <v>10</v>
      </c>
      <c r="B11" s="188">
        <v>12</v>
      </c>
      <c r="C11" s="188">
        <v>1</v>
      </c>
      <c r="D11" s="188">
        <v>36</v>
      </c>
    </row>
    <row r="12" spans="1:4" ht="12.75">
      <c r="A12" s="188">
        <v>11</v>
      </c>
      <c r="B12" s="188">
        <v>13</v>
      </c>
      <c r="C12" s="188">
        <v>10</v>
      </c>
      <c r="D12" s="188">
        <v>33</v>
      </c>
    </row>
    <row r="13" spans="1:4" ht="12.75">
      <c r="A13" s="188">
        <v>12</v>
      </c>
      <c r="B13" s="188">
        <v>17</v>
      </c>
      <c r="C13" s="188">
        <v>4</v>
      </c>
      <c r="D13" s="188">
        <v>29</v>
      </c>
    </row>
    <row r="14" spans="1:4" ht="12.75">
      <c r="A14" s="187"/>
      <c r="B14" s="187"/>
      <c r="C14" s="187"/>
      <c r="D14" s="187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46"/>
  <sheetViews>
    <sheetView showRowColHeaders="0" zoomScale="99" zoomScaleNormal="99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6" width="6.7109375" style="1" customWidth="1"/>
    <col min="7" max="8" width="8.140625" style="1" customWidth="1"/>
    <col min="9" max="9" width="0.9921875" style="1" customWidth="1"/>
    <col min="10" max="10" width="7.421875" style="1" customWidth="1"/>
    <col min="11" max="11" width="6.8515625" style="1" customWidth="1"/>
    <col min="12" max="13" width="5.7109375" style="1" customWidth="1"/>
    <col min="14" max="14" width="7.7109375" style="1" customWidth="1"/>
    <col min="15" max="17" width="5.7109375" style="1" customWidth="1"/>
    <col min="18" max="16384" width="9.140625" style="1" customWidth="1"/>
  </cols>
  <sheetData>
    <row r="1" spans="1:32" ht="30" customHeight="1" thickBot="1">
      <c r="A1" s="10" t="s">
        <v>3</v>
      </c>
      <c r="B1" s="8"/>
      <c r="C1" s="8"/>
      <c r="D1" s="131"/>
      <c r="E1" s="129"/>
      <c r="F1" s="129"/>
      <c r="G1" s="129"/>
      <c r="H1" s="129"/>
      <c r="I1" s="129"/>
      <c r="J1" s="130"/>
      <c r="L1" s="64"/>
      <c r="M1" s="22" t="s">
        <v>17</v>
      </c>
      <c r="N1" s="8"/>
      <c r="O1" s="8"/>
      <c r="AB1" s="65">
        <v>0</v>
      </c>
      <c r="AE1" s="1" t="s">
        <v>23</v>
      </c>
      <c r="AF1" s="65" t="e">
        <f>SUMPRODUCT(#REF!,#REF!)*6</f>
        <v>#REF!</v>
      </c>
    </row>
    <row r="2" spans="1:32" ht="15.75" thickBot="1">
      <c r="A2" s="8"/>
      <c r="B2" s="8"/>
      <c r="C2" s="8"/>
      <c r="D2" s="8"/>
      <c r="E2" s="8"/>
      <c r="F2" s="8"/>
      <c r="G2" s="8"/>
      <c r="H2" s="8"/>
      <c r="I2" s="8"/>
      <c r="J2" s="8"/>
      <c r="M2" s="7" t="s">
        <v>16</v>
      </c>
      <c r="P2" s="164"/>
      <c r="AE2" s="1" t="s">
        <v>24</v>
      </c>
      <c r="AF2" s="65" t="e">
        <f>SUMPRODUCT(#REF!*#REF!)*6</f>
        <v>#REF!</v>
      </c>
    </row>
    <row r="3" spans="1:32" ht="20.25">
      <c r="A3" s="9" t="s">
        <v>87</v>
      </c>
      <c r="B3" s="8"/>
      <c r="C3" s="8"/>
      <c r="D3" s="8"/>
      <c r="E3" s="8"/>
      <c r="F3" s="8"/>
      <c r="G3" s="8"/>
      <c r="H3" s="127">
        <f>'MPS-Q1'!H26-'MPS-Q1'!H24-'MPS-Q1'!H23-'MPS-Q1'!H22-O5+'MPS-Q2'!H26-'MPS-Q2'!H24-'MPS-Q2'!H23-'MPS-Q2'!H22+'MPS-Q2'!G27-MRP!A79</f>
        <v>0</v>
      </c>
      <c r="I3" s="8"/>
      <c r="J3" s="8"/>
      <c r="M3" s="7"/>
      <c r="P3" s="121"/>
      <c r="AF3" s="65"/>
    </row>
    <row r="4" spans="1:32" ht="15">
      <c r="A4" s="8"/>
      <c r="B4" s="8"/>
      <c r="C4" s="8"/>
      <c r="D4" s="8"/>
      <c r="E4" s="8"/>
      <c r="F4" s="8"/>
      <c r="G4" s="8"/>
      <c r="H4" s="8"/>
      <c r="I4" s="8"/>
      <c r="J4" s="8"/>
      <c r="M4" s="7"/>
      <c r="P4" s="121"/>
      <c r="AF4" s="65"/>
    </row>
    <row r="5" spans="1:15" ht="27" customHeight="1">
      <c r="A5" s="3" t="s">
        <v>15</v>
      </c>
      <c r="J5" s="1" t="s">
        <v>93</v>
      </c>
      <c r="O5" s="1">
        <f>SUMPRODUCT(K10:K12,Parameters!D8:D10)</f>
        <v>0</v>
      </c>
    </row>
    <row r="7" spans="1:17" ht="15.75" thickBot="1">
      <c r="A7" s="7" t="s">
        <v>19</v>
      </c>
      <c r="B7" s="23"/>
      <c r="C7" s="23"/>
      <c r="D7" s="23"/>
      <c r="E7" s="23"/>
      <c r="F7" s="23"/>
      <c r="G7" s="23"/>
      <c r="H7" s="23"/>
      <c r="I7" s="23"/>
      <c r="J7" s="7" t="s">
        <v>22</v>
      </c>
      <c r="K7" s="23"/>
      <c r="L7" s="23"/>
      <c r="M7" s="23"/>
      <c r="N7" s="23"/>
      <c r="O7" s="23"/>
      <c r="P7" s="23"/>
      <c r="Q7" s="23"/>
    </row>
    <row r="8" spans="1:17" ht="12.75">
      <c r="A8" s="24"/>
      <c r="B8" s="25"/>
      <c r="C8" s="25"/>
      <c r="D8" s="25" t="s">
        <v>14</v>
      </c>
      <c r="E8" s="25"/>
      <c r="F8" s="25"/>
      <c r="G8" s="25"/>
      <c r="H8" s="26"/>
      <c r="I8" s="23"/>
      <c r="J8" s="24"/>
      <c r="K8" s="5"/>
      <c r="L8" s="25"/>
      <c r="M8" s="25"/>
      <c r="N8" s="27" t="s">
        <v>14</v>
      </c>
      <c r="O8" s="25"/>
      <c r="P8" s="25"/>
      <c r="Q8" s="26"/>
    </row>
    <row r="9" spans="1:17" ht="12.75">
      <c r="A9" s="28" t="s">
        <v>13</v>
      </c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30" t="s">
        <v>18</v>
      </c>
      <c r="I9" s="23"/>
      <c r="J9" s="28" t="s">
        <v>13</v>
      </c>
      <c r="K9" s="29">
        <v>0</v>
      </c>
      <c r="L9" s="29">
        <v>1</v>
      </c>
      <c r="M9" s="29">
        <v>2</v>
      </c>
      <c r="N9" s="29">
        <v>3</v>
      </c>
      <c r="O9" s="29">
        <v>4</v>
      </c>
      <c r="P9" s="29">
        <v>5</v>
      </c>
      <c r="Q9" s="30">
        <v>6</v>
      </c>
    </row>
    <row r="10" spans="1:17" ht="15">
      <c r="A10" s="31" t="s">
        <v>6</v>
      </c>
      <c r="B10" s="162"/>
      <c r="C10" s="162"/>
      <c r="D10" s="162"/>
      <c r="E10" s="162"/>
      <c r="F10" s="162"/>
      <c r="G10" s="162"/>
      <c r="H10" s="30">
        <f>SUM(B10:G10)</f>
        <v>0</v>
      </c>
      <c r="I10" s="23"/>
      <c r="J10" s="31" t="s">
        <v>6</v>
      </c>
      <c r="K10" s="162"/>
      <c r="L10" s="32">
        <f aca="true" t="shared" si="0" ref="L10:Q10">MAX(K10,0)+B10-$K$17-L24</f>
        <v>-4</v>
      </c>
      <c r="M10" s="32">
        <f t="shared" si="0"/>
        <v>-4</v>
      </c>
      <c r="N10" s="32">
        <f t="shared" si="0"/>
        <v>-4</v>
      </c>
      <c r="O10" s="32">
        <f t="shared" si="0"/>
        <v>-4</v>
      </c>
      <c r="P10" s="32">
        <f t="shared" si="0"/>
        <v>-4</v>
      </c>
      <c r="Q10" s="111">
        <f t="shared" si="0"/>
        <v>-4</v>
      </c>
    </row>
    <row r="11" spans="1:17" ht="15">
      <c r="A11" s="31" t="s">
        <v>7</v>
      </c>
      <c r="B11" s="162"/>
      <c r="C11" s="162"/>
      <c r="D11" s="162"/>
      <c r="E11" s="162"/>
      <c r="F11" s="162"/>
      <c r="G11" s="162"/>
      <c r="H11" s="30">
        <f>SUM(B11:G11)</f>
        <v>0</v>
      </c>
      <c r="I11" s="23"/>
      <c r="J11" s="31" t="s">
        <v>7</v>
      </c>
      <c r="K11" s="162"/>
      <c r="L11" s="32">
        <f aca="true" t="shared" si="1" ref="L11:Q11">MAX(0,K11)+B11-$K$18-L25</f>
        <v>-4</v>
      </c>
      <c r="M11" s="32">
        <f t="shared" si="1"/>
        <v>-4</v>
      </c>
      <c r="N11" s="32">
        <f t="shared" si="1"/>
        <v>-4</v>
      </c>
      <c r="O11" s="32">
        <f t="shared" si="1"/>
        <v>-4</v>
      </c>
      <c r="P11" s="32">
        <f t="shared" si="1"/>
        <v>-4</v>
      </c>
      <c r="Q11" s="111">
        <f t="shared" si="1"/>
        <v>-4</v>
      </c>
    </row>
    <row r="12" spans="1:17" ht="15.75" thickBot="1">
      <c r="A12" s="90" t="s">
        <v>8</v>
      </c>
      <c r="B12" s="162"/>
      <c r="C12" s="162"/>
      <c r="D12" s="162"/>
      <c r="E12" s="162"/>
      <c r="F12" s="162"/>
      <c r="G12" s="162"/>
      <c r="H12" s="91">
        <f>SUM(B12:G12)</f>
        <v>0</v>
      </c>
      <c r="I12" s="23"/>
      <c r="J12" s="33" t="s">
        <v>8</v>
      </c>
      <c r="K12" s="163"/>
      <c r="L12" s="38">
        <f aca="true" t="shared" si="2" ref="L12:Q12">MAX(0,K12)+B12-$K$19-L26</f>
        <v>-12</v>
      </c>
      <c r="M12" s="38">
        <f t="shared" si="2"/>
        <v>-12</v>
      </c>
      <c r="N12" s="38">
        <f t="shared" si="2"/>
        <v>-12</v>
      </c>
      <c r="O12" s="38">
        <f t="shared" si="2"/>
        <v>-12</v>
      </c>
      <c r="P12" s="38">
        <f t="shared" si="2"/>
        <v>-12</v>
      </c>
      <c r="Q12" s="39">
        <f t="shared" si="2"/>
        <v>-12</v>
      </c>
    </row>
    <row r="13" spans="1:17" ht="12.75">
      <c r="A13" s="28" t="s">
        <v>63</v>
      </c>
      <c r="B13" s="29"/>
      <c r="C13" s="29"/>
      <c r="D13" s="29"/>
      <c r="E13" s="29"/>
      <c r="F13" s="29"/>
      <c r="G13" s="29"/>
      <c r="H13" s="30"/>
      <c r="I13" s="23"/>
      <c r="J13" s="23"/>
      <c r="K13" s="143"/>
      <c r="L13" s="23"/>
      <c r="M13" s="23"/>
      <c r="N13" s="23"/>
      <c r="O13" s="23"/>
      <c r="P13" s="23"/>
      <c r="Q13" s="23"/>
    </row>
    <row r="14" spans="1:17" ht="16.5" thickBot="1">
      <c r="A14" s="37" t="s">
        <v>21</v>
      </c>
      <c r="B14" s="163"/>
      <c r="C14" s="163"/>
      <c r="D14" s="163"/>
      <c r="E14" s="163"/>
      <c r="F14" s="163"/>
      <c r="G14" s="163"/>
      <c r="H14" s="39">
        <f>SUM(B14:G14)</f>
        <v>0</v>
      </c>
      <c r="I14" s="23"/>
      <c r="J14" s="7" t="s">
        <v>74</v>
      </c>
      <c r="K14" s="23"/>
      <c r="L14" s="23"/>
      <c r="M14" s="23"/>
      <c r="N14" s="23"/>
      <c r="O14" s="23"/>
      <c r="P14" s="23"/>
      <c r="Q14" s="23"/>
    </row>
    <row r="15" spans="10:17" ht="13.5" thickBot="1">
      <c r="J15" s="24"/>
      <c r="K15" s="5"/>
      <c r="L15" s="25"/>
      <c r="M15" s="25"/>
      <c r="N15" s="27" t="s">
        <v>14</v>
      </c>
      <c r="O15" s="25"/>
      <c r="P15" s="25"/>
      <c r="Q15" s="26"/>
    </row>
    <row r="16" spans="1:17" ht="12.75">
      <c r="A16" s="24" t="s">
        <v>25</v>
      </c>
      <c r="B16" s="40"/>
      <c r="C16" s="40"/>
      <c r="D16" s="40"/>
      <c r="E16" s="40"/>
      <c r="F16" s="40"/>
      <c r="G16" s="40"/>
      <c r="H16" s="35"/>
      <c r="I16" s="23"/>
      <c r="J16" s="28" t="s">
        <v>13</v>
      </c>
      <c r="K16" s="29" t="s">
        <v>73</v>
      </c>
      <c r="L16" s="29">
        <v>1</v>
      </c>
      <c r="M16" s="29">
        <v>2</v>
      </c>
      <c r="N16" s="29">
        <v>3</v>
      </c>
      <c r="O16" s="29">
        <v>4</v>
      </c>
      <c r="P16" s="29">
        <v>5</v>
      </c>
      <c r="Q16" s="30">
        <v>6</v>
      </c>
    </row>
    <row r="17" spans="1:17" ht="12.75">
      <c r="A17" s="36" t="s">
        <v>26</v>
      </c>
      <c r="B17" s="32">
        <f>SUMPRODUCT(Parameters!$F$3:$F$5,'MPS-Q1'!B10:B12)</f>
        <v>0</v>
      </c>
      <c r="C17" s="32">
        <f>SUMPRODUCT(Parameters!$F$3:$F$5,'MPS-Q1'!C10:C12)</f>
        <v>0</v>
      </c>
      <c r="D17" s="32">
        <f>SUMPRODUCT(Parameters!$F$3:$F$5,'MPS-Q1'!D10:D12)</f>
        <v>0</v>
      </c>
      <c r="E17" s="32">
        <f>SUMPRODUCT(Parameters!$F$3:$F$5,'MPS-Q1'!E10:E12)</f>
        <v>0</v>
      </c>
      <c r="F17" s="32">
        <f>SUMPRODUCT(Parameters!$F$3:$F$5,'MPS-Q1'!F10:F12)</f>
        <v>0</v>
      </c>
      <c r="G17" s="32">
        <f>SUMPRODUCT(Parameters!$F$3:$F$5,'MPS-Q1'!G10:G12)</f>
        <v>0</v>
      </c>
      <c r="H17" s="30">
        <f>SUM(B17:G17)</f>
        <v>0</v>
      </c>
      <c r="I17" s="23"/>
      <c r="J17" s="31" t="s">
        <v>6</v>
      </c>
      <c r="K17" s="184">
        <f>Parameters!B28</f>
        <v>4</v>
      </c>
      <c r="L17" s="128">
        <v>4</v>
      </c>
      <c r="M17" s="128">
        <v>4</v>
      </c>
      <c r="N17" s="128">
        <v>4</v>
      </c>
      <c r="O17" s="128">
        <v>4</v>
      </c>
      <c r="P17" s="128">
        <v>4</v>
      </c>
      <c r="Q17" s="128">
        <v>4</v>
      </c>
    </row>
    <row r="18" spans="1:17" ht="12.75">
      <c r="A18" s="36" t="s">
        <v>1</v>
      </c>
      <c r="B18" s="32">
        <f aca="true" t="shared" si="3" ref="B18:G18">$P$2</f>
        <v>0</v>
      </c>
      <c r="C18" s="32">
        <f t="shared" si="3"/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0">
        <f>SUM(B18:G18)</f>
        <v>0</v>
      </c>
      <c r="I18" s="23"/>
      <c r="J18" s="31" t="s">
        <v>7</v>
      </c>
      <c r="K18" s="184">
        <f>Parameters!B29</f>
        <v>4</v>
      </c>
      <c r="L18" s="128">
        <v>4</v>
      </c>
      <c r="M18" s="128">
        <v>4</v>
      </c>
      <c r="N18" s="128">
        <v>4</v>
      </c>
      <c r="O18" s="128">
        <v>4</v>
      </c>
      <c r="P18" s="128">
        <v>4</v>
      </c>
      <c r="Q18" s="128">
        <v>4</v>
      </c>
    </row>
    <row r="19" spans="1:17" ht="13.5" thickBot="1">
      <c r="A19" s="36" t="s">
        <v>2</v>
      </c>
      <c r="B19" s="32">
        <f aca="true" t="shared" si="4" ref="B19:G19">MAX(0,B17-B18)</f>
        <v>0</v>
      </c>
      <c r="C19" s="32">
        <f t="shared" si="4"/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0">
        <f>SUM(B19:G19)</f>
        <v>0</v>
      </c>
      <c r="I19" s="23"/>
      <c r="J19" s="33" t="s">
        <v>8</v>
      </c>
      <c r="K19" s="151">
        <f>Parameters!B30</f>
        <v>12</v>
      </c>
      <c r="L19" s="128">
        <v>12</v>
      </c>
      <c r="M19" s="128">
        <v>12</v>
      </c>
      <c r="N19" s="128">
        <v>12</v>
      </c>
      <c r="O19" s="128">
        <v>12</v>
      </c>
      <c r="P19" s="128">
        <v>12</v>
      </c>
      <c r="Q19" s="128">
        <v>12</v>
      </c>
    </row>
    <row r="20" spans="1:17" ht="13.5" hidden="1" thickBot="1">
      <c r="A20" s="150" t="s">
        <v>62</v>
      </c>
      <c r="B20" s="151">
        <f aca="true" t="shared" si="5" ref="B20:G20">MAX(0,B19-0.5*B18)</f>
        <v>0</v>
      </c>
      <c r="C20" s="151">
        <f t="shared" si="5"/>
        <v>0</v>
      </c>
      <c r="D20" s="151">
        <f t="shared" si="5"/>
        <v>0</v>
      </c>
      <c r="E20" s="151">
        <f t="shared" si="5"/>
        <v>0</v>
      </c>
      <c r="F20" s="151">
        <f t="shared" si="5"/>
        <v>0</v>
      </c>
      <c r="G20" s="151">
        <f t="shared" si="5"/>
        <v>0</v>
      </c>
      <c r="H20" s="149">
        <f>SUM(B20:G20)</f>
        <v>0</v>
      </c>
      <c r="I20" s="23"/>
      <c r="J20" s="23"/>
      <c r="K20" s="23"/>
      <c r="M20" s="23"/>
      <c r="O20" s="23"/>
      <c r="P20" s="23"/>
      <c r="Q20" s="23"/>
    </row>
    <row r="21" spans="1:17" ht="21.75" customHeight="1" thickBot="1">
      <c r="A21" s="107" t="s">
        <v>20</v>
      </c>
      <c r="B21" s="40"/>
      <c r="C21" s="40"/>
      <c r="D21" s="40"/>
      <c r="E21" s="40"/>
      <c r="F21" s="40"/>
      <c r="G21" s="40"/>
      <c r="H21" s="35"/>
      <c r="I21" s="23"/>
      <c r="J21" s="7" t="s">
        <v>72</v>
      </c>
      <c r="K21" s="23"/>
      <c r="L21" s="23"/>
      <c r="M21" s="23"/>
      <c r="N21" s="23"/>
      <c r="O21" s="23"/>
      <c r="P21" s="23"/>
      <c r="Q21" s="23"/>
    </row>
    <row r="22" spans="1:17" ht="12.75">
      <c r="A22" s="36" t="s">
        <v>5</v>
      </c>
      <c r="B22" s="63">
        <f>SUMPRODUCT(B18:B20,Parameters!$B$20:$B$22)</f>
        <v>0</v>
      </c>
      <c r="C22" s="63">
        <f>SUMPRODUCT(C18:C20,Parameters!$B$20:$B$22)</f>
        <v>0</v>
      </c>
      <c r="D22" s="63">
        <f>SUMPRODUCT(D18:D20,Parameters!$B$20:$B$22)</f>
        <v>0</v>
      </c>
      <c r="E22" s="63">
        <f>SUMPRODUCT(E18:E20,Parameters!$B$20:$B$22)</f>
        <v>0</v>
      </c>
      <c r="F22" s="63">
        <f>SUMPRODUCT(F18:F20,Parameters!$B$20:$B$22)</f>
        <v>0</v>
      </c>
      <c r="G22" s="63">
        <f>SUMPRODUCT(G18:G20,Parameters!$B$20:$B$22)</f>
        <v>0</v>
      </c>
      <c r="H22" s="30">
        <f>SUM(B22:G22)</f>
        <v>0</v>
      </c>
      <c r="I22" s="23"/>
      <c r="J22" s="24"/>
      <c r="K22" s="5"/>
      <c r="L22" s="25"/>
      <c r="M22" s="25"/>
      <c r="N22" s="27" t="s">
        <v>14</v>
      </c>
      <c r="O22" s="25"/>
      <c r="P22" s="25"/>
      <c r="Q22" s="26"/>
    </row>
    <row r="23" spans="1:17" ht="12.75">
      <c r="A23" s="113" t="s">
        <v>78</v>
      </c>
      <c r="B23" s="112">
        <f>B14*Parameters!$E$20</f>
        <v>0</v>
      </c>
      <c r="C23" s="112">
        <f>C14*Parameters!$E$20</f>
        <v>0</v>
      </c>
      <c r="D23" s="112">
        <f>D14*Parameters!$E$20</f>
        <v>0</v>
      </c>
      <c r="E23" s="112">
        <f>E14*Parameters!$E$20</f>
        <v>0</v>
      </c>
      <c r="F23" s="112">
        <f>F14*Parameters!$E$20</f>
        <v>0</v>
      </c>
      <c r="G23" s="112">
        <f>G14*Parameters!$E$20</f>
        <v>0</v>
      </c>
      <c r="H23" s="30">
        <f>SUM(B23:G23)</f>
        <v>0</v>
      </c>
      <c r="I23" s="23"/>
      <c r="J23" s="28" t="s">
        <v>13</v>
      </c>
      <c r="K23" s="62"/>
      <c r="L23" s="29">
        <v>1</v>
      </c>
      <c r="M23" s="29">
        <v>2</v>
      </c>
      <c r="N23" s="29">
        <v>3</v>
      </c>
      <c r="O23" s="29">
        <v>4</v>
      </c>
      <c r="P23" s="29">
        <v>5</v>
      </c>
      <c r="Q23" s="30">
        <v>6</v>
      </c>
    </row>
    <row r="24" spans="1:17" ht="12.75">
      <c r="A24" s="113" t="s">
        <v>79</v>
      </c>
      <c r="B24" s="112">
        <f>MAX(0,L10)*Parameters!$B$8+MAX(0,L11)*Parameters!$B$9+MAX(0,L12)*Parameters!$B$10</f>
        <v>0</v>
      </c>
      <c r="C24" s="112">
        <f>MAX(0,M10)*Parameters!$B$8+MAX(0,M11)*Parameters!$B$9+MAX(0,M12)*Parameters!$B$10</f>
        <v>0</v>
      </c>
      <c r="D24" s="112">
        <f>MAX(0,N10)*Parameters!$B$8+MAX(0,N11)*Parameters!$B$9+MAX(0,N12)*Parameters!$B$10</f>
        <v>0</v>
      </c>
      <c r="E24" s="112">
        <f>MAX(0,O10)*Parameters!$B$8+MAX(0,O11)*Parameters!$B$9+MAX(0,O12)*Parameters!$B$10</f>
        <v>0</v>
      </c>
      <c r="F24" s="112">
        <f>MAX(0,P10)*Parameters!$B$8+MAX(0,P11)*Parameters!$B$9+MAX(0,P12)*Parameters!$B$10</f>
        <v>0</v>
      </c>
      <c r="G24" s="112">
        <f>MAX(0,Q10)*Parameters!$B$8+MAX(0,Q11)*Parameters!$B$9+MAX(0,Q12)*Parameters!$B$10</f>
        <v>0</v>
      </c>
      <c r="H24" s="30">
        <f>SUM(B24:G24)</f>
        <v>0</v>
      </c>
      <c r="J24" s="31" t="s">
        <v>6</v>
      </c>
      <c r="K24" s="62"/>
      <c r="L24" s="32">
        <f aca="true" t="shared" si="6" ref="L24:Q24">L17-$K$17</f>
        <v>0</v>
      </c>
      <c r="M24" s="32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111">
        <f t="shared" si="6"/>
        <v>0</v>
      </c>
    </row>
    <row r="25" spans="1:17" ht="12.75">
      <c r="A25" s="11"/>
      <c r="B25" s="62"/>
      <c r="C25" s="62"/>
      <c r="D25" s="62"/>
      <c r="E25" s="62"/>
      <c r="F25" s="62"/>
      <c r="G25" s="62"/>
      <c r="H25" s="30"/>
      <c r="I25" s="23"/>
      <c r="J25" s="31" t="s">
        <v>7</v>
      </c>
      <c r="K25" s="62"/>
      <c r="L25" s="32">
        <f aca="true" t="shared" si="7" ref="L25:Q25">L18-$K$18</f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32">
        <f t="shared" si="7"/>
        <v>0</v>
      </c>
      <c r="Q25" s="111">
        <f t="shared" si="7"/>
        <v>0</v>
      </c>
    </row>
    <row r="26" spans="1:17" ht="13.5" thickBot="1">
      <c r="A26" s="11" t="s">
        <v>80</v>
      </c>
      <c r="B26" s="112">
        <f>SUMPRODUCT(L31:L33,Parameters!$C$8:$C$10)</f>
        <v>0</v>
      </c>
      <c r="C26" s="112">
        <f>SUMPRODUCT(M31:M33,Parameters!$C$8:$C$10)</f>
        <v>0</v>
      </c>
      <c r="D26" s="112">
        <f>SUMPRODUCT(N31:N33,Parameters!$C$8:$C$10)</f>
        <v>0</v>
      </c>
      <c r="E26" s="112">
        <f>SUMPRODUCT(O31:O33,Parameters!$C$8:$C$10)</f>
        <v>0</v>
      </c>
      <c r="F26" s="112">
        <f>SUMPRODUCT(P31:P33,Parameters!$C$8:$C$10)</f>
        <v>0</v>
      </c>
      <c r="G26" s="112">
        <f>SUMPRODUCT(Q31:Q33,Parameters!$C$8:$C$10)</f>
        <v>0</v>
      </c>
      <c r="H26" s="30">
        <f>SUM(B26:G26)</f>
        <v>0</v>
      </c>
      <c r="I26" s="23"/>
      <c r="J26" s="33" t="s">
        <v>8</v>
      </c>
      <c r="K26" s="106"/>
      <c r="L26" s="38">
        <f aca="true" t="shared" si="8" ref="L26:Q26">L19-$K$19</f>
        <v>0</v>
      </c>
      <c r="M26" s="38">
        <f t="shared" si="8"/>
        <v>0</v>
      </c>
      <c r="N26" s="38">
        <f t="shared" si="8"/>
        <v>0</v>
      </c>
      <c r="O26" s="38">
        <f t="shared" si="8"/>
        <v>0</v>
      </c>
      <c r="P26" s="38">
        <f t="shared" si="8"/>
        <v>0</v>
      </c>
      <c r="Q26" s="39">
        <f t="shared" si="8"/>
        <v>0</v>
      </c>
    </row>
    <row r="27" spans="1:9" ht="12.75">
      <c r="A27" s="11" t="s">
        <v>81</v>
      </c>
      <c r="B27" s="112">
        <f>MAX(0,L10)*Parameters!$D$8+MAX(0,L11)*Parameters!$D$9+MAX(0,L12)*Parameters!$D$10</f>
        <v>0</v>
      </c>
      <c r="C27" s="112">
        <f>MAX(0,M10)*Parameters!$D$8+MAX(0,M11)*Parameters!$D$9+MAX(0,M12)*Parameters!$D$10</f>
        <v>0</v>
      </c>
      <c r="D27" s="112">
        <f>MAX(0,N10)*Parameters!$D$8+MAX(0,N11)*Parameters!$D$9+MAX(0,N12)*Parameters!$D$10</f>
        <v>0</v>
      </c>
      <c r="E27" s="112">
        <f>MAX(0,O10)*Parameters!$D$8+MAX(0,O11)*Parameters!$D$9+MAX(0,O12)*Parameters!$D$10</f>
        <v>0</v>
      </c>
      <c r="F27" s="112">
        <f>MAX(0,P10)*Parameters!$D$8+MAX(0,P11)*Parameters!$D$9+MAX(0,P12)*Parameters!$D$10</f>
        <v>0</v>
      </c>
      <c r="G27" s="112">
        <f>MAX(0,Q10)*Parameters!$D$8+MAX(0,Q11)*Parameters!$D$9+MAX(0,Q12)*Parameters!$D$10</f>
        <v>0</v>
      </c>
      <c r="H27" s="30"/>
      <c r="I27" s="110"/>
    </row>
    <row r="28" spans="1:17" ht="15.75" thickBot="1">
      <c r="A28" s="108"/>
      <c r="B28" s="106"/>
      <c r="C28" s="106"/>
      <c r="D28" s="106"/>
      <c r="E28" s="106"/>
      <c r="F28" s="106"/>
      <c r="G28" s="106"/>
      <c r="H28" s="109"/>
      <c r="I28" s="29"/>
      <c r="J28" s="7" t="s">
        <v>75</v>
      </c>
      <c r="K28" s="23"/>
      <c r="L28" s="23"/>
      <c r="M28" s="23"/>
      <c r="N28" s="23"/>
      <c r="O28" s="23"/>
      <c r="P28" s="23"/>
      <c r="Q28" s="23"/>
    </row>
    <row r="29" spans="9:17" ht="12.75">
      <c r="I29" s="29"/>
      <c r="J29" s="114" t="s">
        <v>77</v>
      </c>
      <c r="K29" s="5"/>
      <c r="L29" s="25"/>
      <c r="M29" s="25"/>
      <c r="N29" s="27" t="s">
        <v>14</v>
      </c>
      <c r="O29" s="25"/>
      <c r="P29" s="25"/>
      <c r="Q29" s="26"/>
    </row>
    <row r="30" spans="9:17" ht="12.75">
      <c r="I30" s="29"/>
      <c r="J30" s="11" t="s">
        <v>13</v>
      </c>
      <c r="K30" s="62"/>
      <c r="L30" s="29">
        <v>1</v>
      </c>
      <c r="M30" s="29">
        <v>2</v>
      </c>
      <c r="N30" s="29">
        <v>3</v>
      </c>
      <c r="O30" s="29">
        <v>4</v>
      </c>
      <c r="P30" s="29">
        <v>5</v>
      </c>
      <c r="Q30" s="30">
        <v>6</v>
      </c>
    </row>
    <row r="31" spans="9:17" ht="12.75">
      <c r="I31" s="29"/>
      <c r="J31" s="31" t="s">
        <v>6</v>
      </c>
      <c r="K31" s="62"/>
      <c r="L31" s="32">
        <f aca="true" t="shared" si="9" ref="L31:Q33">IF(L10&gt;0,L17,L17+L10)</f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2">
        <f t="shared" si="9"/>
        <v>0</v>
      </c>
      <c r="Q31" s="111">
        <f t="shared" si="9"/>
        <v>0</v>
      </c>
    </row>
    <row r="32" spans="10:17" ht="12.75">
      <c r="J32" s="31" t="s">
        <v>7</v>
      </c>
      <c r="K32" s="62"/>
      <c r="L32" s="32">
        <f t="shared" si="9"/>
        <v>0</v>
      </c>
      <c r="M32" s="32">
        <f t="shared" si="9"/>
        <v>0</v>
      </c>
      <c r="N32" s="32">
        <f t="shared" si="9"/>
        <v>0</v>
      </c>
      <c r="O32" s="32">
        <f t="shared" si="9"/>
        <v>0</v>
      </c>
      <c r="P32" s="32">
        <f t="shared" si="9"/>
        <v>0</v>
      </c>
      <c r="Q32" s="111">
        <f t="shared" si="9"/>
        <v>0</v>
      </c>
    </row>
    <row r="33" spans="10:17" ht="13.5" thickBot="1">
      <c r="J33" s="33" t="s">
        <v>8</v>
      </c>
      <c r="K33" s="115"/>
      <c r="L33" s="38">
        <f t="shared" si="9"/>
        <v>0</v>
      </c>
      <c r="M33" s="38">
        <f t="shared" si="9"/>
        <v>0</v>
      </c>
      <c r="N33" s="38">
        <f t="shared" si="9"/>
        <v>0</v>
      </c>
      <c r="O33" s="38">
        <f t="shared" si="9"/>
        <v>0</v>
      </c>
      <c r="P33" s="38">
        <f t="shared" si="9"/>
        <v>0</v>
      </c>
      <c r="Q33" s="39">
        <f t="shared" si="9"/>
        <v>0</v>
      </c>
    </row>
    <row r="34" spans="10:17" ht="12.75">
      <c r="J34" s="23"/>
      <c r="K34" s="23"/>
      <c r="M34" s="23"/>
      <c r="O34" s="23"/>
      <c r="P34" s="23"/>
      <c r="Q34" s="23"/>
    </row>
    <row r="35" spans="10:17" ht="12.75">
      <c r="J35" s="23"/>
      <c r="K35" s="23"/>
      <c r="M35" s="23"/>
      <c r="O35" s="23"/>
      <c r="P35" s="23"/>
      <c r="Q35" s="23"/>
    </row>
    <row r="36" spans="10:17" ht="12.75">
      <c r="J36" s="23"/>
      <c r="K36" s="23"/>
      <c r="M36" s="23"/>
      <c r="O36" s="23"/>
      <c r="P36" s="23"/>
      <c r="Q36" s="23"/>
    </row>
    <row r="37" spans="10:17" ht="12.75">
      <c r="J37" s="23"/>
      <c r="K37" s="23"/>
      <c r="M37" s="23"/>
      <c r="O37" s="23"/>
      <c r="P37" s="23"/>
      <c r="Q37" s="23"/>
    </row>
    <row r="38" spans="10:17" ht="12.75">
      <c r="J38" s="23"/>
      <c r="K38" s="23"/>
      <c r="M38" s="23"/>
      <c r="O38" s="23"/>
      <c r="P38" s="23"/>
      <c r="Q38" s="23"/>
    </row>
    <row r="39" spans="10:17" ht="12.75">
      <c r="J39" s="23"/>
      <c r="K39" s="23"/>
      <c r="M39" s="23"/>
      <c r="O39" s="23"/>
      <c r="P39" s="23"/>
      <c r="Q39" s="23"/>
    </row>
    <row r="40" spans="10:17" ht="12.75">
      <c r="J40" s="23"/>
      <c r="K40" s="23"/>
      <c r="M40" s="23"/>
      <c r="O40" s="23"/>
      <c r="P40" s="23"/>
      <c r="Q40" s="23"/>
    </row>
    <row r="41" spans="10:17" ht="12.75">
      <c r="J41" s="23"/>
      <c r="K41" s="23"/>
      <c r="M41" s="23"/>
      <c r="O41" s="23"/>
      <c r="P41" s="23"/>
      <c r="Q41" s="23"/>
    </row>
    <row r="44" spans="10:17" ht="12.75">
      <c r="J44" s="23"/>
      <c r="K44" s="23"/>
      <c r="L44" s="23"/>
      <c r="M44" s="23"/>
      <c r="N44" s="23"/>
      <c r="O44" s="23"/>
      <c r="P44" s="23"/>
      <c r="Q44" s="23"/>
    </row>
    <row r="45" spans="10:17" ht="12.75">
      <c r="J45" s="23"/>
      <c r="K45" s="23"/>
      <c r="L45" s="23"/>
      <c r="M45" s="23"/>
      <c r="N45" s="23"/>
      <c r="O45" s="23"/>
      <c r="P45" s="23"/>
      <c r="Q45" s="23"/>
    </row>
    <row r="46" spans="10:14" ht="15">
      <c r="J46" s="7"/>
      <c r="K46" s="7"/>
      <c r="L46" s="7"/>
      <c r="M46" s="7"/>
      <c r="N46" s="7"/>
    </row>
  </sheetData>
  <sheetProtection sheet="1" objects="1" scenarios="1"/>
  <dataValidations count="3">
    <dataValidation type="whole" allowBlank="1" showInputMessage="1" showErrorMessage="1" sqref="B14:G14 B45:G45">
      <formula1>0</formula1>
      <formula2>2</formula2>
    </dataValidation>
    <dataValidation type="whole" allowBlank="1" showInputMessage="1" showErrorMessage="1" sqref="B34:G36 B10:G12 B15:G15">
      <formula1>0</formula1>
      <formula2>200</formula2>
    </dataValidation>
    <dataValidation type="whole" allowBlank="1" showInputMessage="1" showErrorMessage="1" sqref="K10:K12 K17:K19">
      <formula1>0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8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AF44"/>
  <sheetViews>
    <sheetView showRowColHeaders="0" zoomScale="101" zoomScaleNormal="101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7" width="6.7109375" style="1" customWidth="1"/>
    <col min="8" max="8" width="8.140625" style="1" customWidth="1"/>
    <col min="9" max="9" width="0.9921875" style="1" customWidth="1"/>
    <col min="10" max="10" width="7.421875" style="1" customWidth="1"/>
    <col min="11" max="11" width="6.8515625" style="1" customWidth="1"/>
    <col min="12" max="13" width="5.7109375" style="1" customWidth="1"/>
    <col min="14" max="14" width="7.7109375" style="1" customWidth="1"/>
    <col min="15" max="17" width="5.7109375" style="1" customWidth="1"/>
    <col min="18" max="16384" width="9.140625" style="1" customWidth="1"/>
  </cols>
  <sheetData>
    <row r="1" spans="1:32" ht="30" customHeight="1" thickBot="1">
      <c r="A1" s="10" t="s">
        <v>3</v>
      </c>
      <c r="B1" s="8"/>
      <c r="C1" s="8"/>
      <c r="D1" s="59">
        <f>'MPS-Q1'!D1</f>
        <v>0</v>
      </c>
      <c r="E1" s="60"/>
      <c r="F1" s="60"/>
      <c r="G1" s="60"/>
      <c r="H1" s="60"/>
      <c r="I1" s="60"/>
      <c r="J1" s="61"/>
      <c r="L1" s="64"/>
      <c r="M1" s="22" t="s">
        <v>17</v>
      </c>
      <c r="N1" s="8"/>
      <c r="O1" s="8"/>
      <c r="AB1" s="65">
        <v>0</v>
      </c>
      <c r="AE1" s="1" t="s">
        <v>23</v>
      </c>
      <c r="AF1" s="65" t="e">
        <f>SUMPRODUCT(#REF!,#REF!)*6</f>
        <v>#REF!</v>
      </c>
    </row>
    <row r="2" spans="1:32" ht="15.75" thickBot="1">
      <c r="A2" s="8"/>
      <c r="B2" s="8"/>
      <c r="C2" s="8"/>
      <c r="D2" s="8"/>
      <c r="E2" s="8"/>
      <c r="F2" s="8"/>
      <c r="G2" s="8"/>
      <c r="H2" s="8"/>
      <c r="I2" s="8"/>
      <c r="J2" s="8"/>
      <c r="M2" s="7" t="s">
        <v>16</v>
      </c>
      <c r="P2" s="21">
        <f>'MPS-Q1'!P2</f>
        <v>0</v>
      </c>
      <c r="AE2" s="1" t="s">
        <v>24</v>
      </c>
      <c r="AF2" s="65" t="e">
        <f>SUMPRODUCT(#REF!*#REF!)*6</f>
        <v>#REF!</v>
      </c>
    </row>
    <row r="3" spans="1:8" ht="27" customHeight="1">
      <c r="A3" s="9" t="s">
        <v>87</v>
      </c>
      <c r="B3" s="8"/>
      <c r="H3" s="117">
        <f>'MPS-Q1'!H3</f>
        <v>0</v>
      </c>
    </row>
    <row r="5" ht="18">
      <c r="A5" s="3" t="s">
        <v>82</v>
      </c>
    </row>
    <row r="7" spans="1:17" ht="15.75" thickBot="1">
      <c r="A7" s="7" t="s">
        <v>19</v>
      </c>
      <c r="B7" s="23"/>
      <c r="C7" s="23"/>
      <c r="D7" s="23"/>
      <c r="E7" s="23"/>
      <c r="F7" s="23"/>
      <c r="G7" s="23"/>
      <c r="H7" s="23"/>
      <c r="I7" s="23"/>
      <c r="J7" s="7" t="s">
        <v>22</v>
      </c>
      <c r="K7" s="23"/>
      <c r="L7" s="23"/>
      <c r="M7" s="23"/>
      <c r="N7" s="23"/>
      <c r="O7" s="23"/>
      <c r="P7" s="23"/>
      <c r="Q7" s="23"/>
    </row>
    <row r="8" spans="1:17" ht="12.75">
      <c r="A8" s="24"/>
      <c r="B8" s="25"/>
      <c r="C8" s="25"/>
      <c r="D8" s="25" t="s">
        <v>14</v>
      </c>
      <c r="E8" s="25"/>
      <c r="F8" s="25"/>
      <c r="G8" s="25"/>
      <c r="H8" s="26"/>
      <c r="I8" s="23"/>
      <c r="J8" s="24"/>
      <c r="K8" s="5"/>
      <c r="L8" s="25"/>
      <c r="M8" s="25"/>
      <c r="N8" s="27" t="s">
        <v>14</v>
      </c>
      <c r="O8" s="25"/>
      <c r="P8" s="25"/>
      <c r="Q8" s="26"/>
    </row>
    <row r="9" spans="1:17" ht="12.75">
      <c r="A9" s="28" t="s">
        <v>13</v>
      </c>
      <c r="B9" s="29">
        <v>7</v>
      </c>
      <c r="C9" s="29">
        <v>8</v>
      </c>
      <c r="D9" s="29">
        <v>9</v>
      </c>
      <c r="E9" s="29">
        <v>10</v>
      </c>
      <c r="F9" s="29">
        <v>11</v>
      </c>
      <c r="G9" s="29">
        <v>12</v>
      </c>
      <c r="H9" s="30" t="s">
        <v>18</v>
      </c>
      <c r="I9" s="23"/>
      <c r="J9" s="28" t="s">
        <v>13</v>
      </c>
      <c r="K9" s="29">
        <v>6</v>
      </c>
      <c r="L9" s="29">
        <v>7</v>
      </c>
      <c r="M9" s="29">
        <v>8</v>
      </c>
      <c r="N9" s="29">
        <v>9</v>
      </c>
      <c r="O9" s="29">
        <v>10</v>
      </c>
      <c r="P9" s="29">
        <v>11</v>
      </c>
      <c r="Q9" s="30">
        <v>12</v>
      </c>
    </row>
    <row r="10" spans="1:17" ht="15">
      <c r="A10" s="31" t="s">
        <v>6</v>
      </c>
      <c r="B10" s="162"/>
      <c r="C10" s="162"/>
      <c r="D10" s="162"/>
      <c r="E10" s="162"/>
      <c r="F10" s="162"/>
      <c r="G10" s="162"/>
      <c r="H10" s="30">
        <f>SUM(B10:G10)</f>
        <v>0</v>
      </c>
      <c r="I10" s="23"/>
      <c r="J10" s="31" t="s">
        <v>6</v>
      </c>
      <c r="K10" s="104">
        <f>'MPS-Q1'!Q10</f>
        <v>-4</v>
      </c>
      <c r="L10" s="32">
        <f aca="true" t="shared" si="0" ref="L10:Q10">MAX(K10,0)+B10-$K$17-L24</f>
        <v>-10</v>
      </c>
      <c r="M10" s="32">
        <f t="shared" si="0"/>
        <v>-10</v>
      </c>
      <c r="N10" s="32">
        <f t="shared" si="0"/>
        <v>-10</v>
      </c>
      <c r="O10" s="32">
        <f t="shared" si="0"/>
        <v>-10</v>
      </c>
      <c r="P10" s="32">
        <f t="shared" si="0"/>
        <v>-10</v>
      </c>
      <c r="Q10" s="111">
        <f t="shared" si="0"/>
        <v>-10</v>
      </c>
    </row>
    <row r="11" spans="1:17" ht="15">
      <c r="A11" s="31" t="s">
        <v>7</v>
      </c>
      <c r="B11" s="162"/>
      <c r="C11" s="162"/>
      <c r="D11" s="162"/>
      <c r="E11" s="162"/>
      <c r="F11" s="162"/>
      <c r="G11" s="162"/>
      <c r="H11" s="30">
        <f>SUM(B11:G11)</f>
        <v>0</v>
      </c>
      <c r="I11" s="23"/>
      <c r="J11" s="31" t="s">
        <v>7</v>
      </c>
      <c r="K11" s="104">
        <f>'MPS-Q1'!Q11</f>
        <v>-4</v>
      </c>
      <c r="L11" s="32">
        <f aca="true" t="shared" si="1" ref="L11:Q11">MAX(0,K11)+B11-$K$18-L25</f>
        <v>-10</v>
      </c>
      <c r="M11" s="32">
        <f t="shared" si="1"/>
        <v>-10</v>
      </c>
      <c r="N11" s="32">
        <f t="shared" si="1"/>
        <v>-10</v>
      </c>
      <c r="O11" s="32">
        <f t="shared" si="1"/>
        <v>-10</v>
      </c>
      <c r="P11" s="32">
        <f t="shared" si="1"/>
        <v>-10</v>
      </c>
      <c r="Q11" s="111">
        <f t="shared" si="1"/>
        <v>-10</v>
      </c>
    </row>
    <row r="12" spans="1:17" ht="15.75" thickBot="1">
      <c r="A12" s="90" t="s">
        <v>8</v>
      </c>
      <c r="B12" s="162"/>
      <c r="C12" s="162"/>
      <c r="D12" s="162"/>
      <c r="E12" s="162"/>
      <c r="F12" s="162"/>
      <c r="G12" s="162"/>
      <c r="H12" s="91">
        <f>SUM(B12:G12)</f>
        <v>0</v>
      </c>
      <c r="I12" s="23"/>
      <c r="J12" s="33" t="s">
        <v>8</v>
      </c>
      <c r="K12" s="105">
        <f>'MPS-Q1'!Q12</f>
        <v>-12</v>
      </c>
      <c r="L12" s="38">
        <f aca="true" t="shared" si="2" ref="L12:Q12">MAX(0,K12)+B12-$K$19-L26</f>
        <v>-30</v>
      </c>
      <c r="M12" s="38">
        <f t="shared" si="2"/>
        <v>-30</v>
      </c>
      <c r="N12" s="38">
        <f t="shared" si="2"/>
        <v>-30</v>
      </c>
      <c r="O12" s="38">
        <f t="shared" si="2"/>
        <v>-30</v>
      </c>
      <c r="P12" s="38">
        <f t="shared" si="2"/>
        <v>-30</v>
      </c>
      <c r="Q12" s="39">
        <f t="shared" si="2"/>
        <v>-30</v>
      </c>
    </row>
    <row r="13" spans="1:17" ht="12.75">
      <c r="A13" s="28" t="s">
        <v>63</v>
      </c>
      <c r="B13" s="29"/>
      <c r="C13" s="29"/>
      <c r="D13" s="29"/>
      <c r="E13" s="29"/>
      <c r="F13" s="29"/>
      <c r="G13" s="29"/>
      <c r="H13" s="30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6.5" thickBot="1">
      <c r="A14" s="37" t="s">
        <v>21</v>
      </c>
      <c r="B14" s="163"/>
      <c r="C14" s="163"/>
      <c r="D14" s="163"/>
      <c r="E14" s="163"/>
      <c r="F14" s="163"/>
      <c r="G14" s="163"/>
      <c r="H14" s="39">
        <f>SUM(B14:G14)</f>
        <v>0</v>
      </c>
      <c r="I14" s="23"/>
      <c r="J14" s="7" t="s">
        <v>74</v>
      </c>
      <c r="K14" s="23"/>
      <c r="L14" s="23"/>
      <c r="M14" s="23"/>
      <c r="N14" s="23"/>
      <c r="O14" s="23"/>
      <c r="P14" s="23"/>
      <c r="Q14" s="23"/>
    </row>
    <row r="15" spans="10:17" ht="13.5" thickBot="1">
      <c r="J15" s="24"/>
      <c r="K15" s="5"/>
      <c r="L15" s="25"/>
      <c r="M15" s="25"/>
      <c r="N15" s="27" t="s">
        <v>14</v>
      </c>
      <c r="O15" s="25"/>
      <c r="P15" s="25"/>
      <c r="Q15" s="26"/>
    </row>
    <row r="16" spans="1:17" ht="12.75">
      <c r="A16" s="24" t="s">
        <v>25</v>
      </c>
      <c r="B16" s="40"/>
      <c r="C16" s="40"/>
      <c r="D16" s="40"/>
      <c r="E16" s="40"/>
      <c r="F16" s="40"/>
      <c r="G16" s="40"/>
      <c r="H16" s="35"/>
      <c r="I16" s="23"/>
      <c r="J16" s="28" t="s">
        <v>13</v>
      </c>
      <c r="K16" s="29" t="s">
        <v>73</v>
      </c>
      <c r="L16" s="29">
        <v>7</v>
      </c>
      <c r="M16" s="29">
        <v>8</v>
      </c>
      <c r="N16" s="29">
        <v>9</v>
      </c>
      <c r="O16" s="29">
        <v>10</v>
      </c>
      <c r="P16" s="29">
        <v>11</v>
      </c>
      <c r="Q16" s="30">
        <v>12</v>
      </c>
    </row>
    <row r="17" spans="1:17" ht="12.75">
      <c r="A17" s="36" t="s">
        <v>26</v>
      </c>
      <c r="B17" s="32">
        <f>SUMPRODUCT(Parameters!$F$3:$F$5,'MPS-Q2'!B10:B12)</f>
        <v>0</v>
      </c>
      <c r="C17" s="32">
        <f>SUMPRODUCT(Parameters!$F$3:$F$5,'MPS-Q2'!C10:C12)</f>
        <v>0</v>
      </c>
      <c r="D17" s="32">
        <f>SUMPRODUCT(Parameters!$F$3:$F$5,'MPS-Q2'!D10:D12)</f>
        <v>0</v>
      </c>
      <c r="E17" s="32">
        <f>SUMPRODUCT(Parameters!$F$3:$F$5,'MPS-Q2'!E10:E12)</f>
        <v>0</v>
      </c>
      <c r="F17" s="32">
        <f>SUMPRODUCT(Parameters!$F$3:$F$5,'MPS-Q2'!F10:F12)</f>
        <v>0</v>
      </c>
      <c r="G17" s="32">
        <f>SUMPRODUCT(Parameters!$F$3:$F$5,'MPS-Q2'!G10:G12)</f>
        <v>0</v>
      </c>
      <c r="H17" s="30">
        <f>SUM(B17:G17)</f>
        <v>0</v>
      </c>
      <c r="I17" s="23"/>
      <c r="J17" s="31" t="s">
        <v>6</v>
      </c>
      <c r="K17" s="184">
        <f>Parameters!C28</f>
        <v>10</v>
      </c>
      <c r="L17" s="128">
        <v>10</v>
      </c>
      <c r="M17" s="128">
        <v>10</v>
      </c>
      <c r="N17" s="128">
        <v>10</v>
      </c>
      <c r="O17" s="128">
        <v>10</v>
      </c>
      <c r="P17" s="128">
        <v>10</v>
      </c>
      <c r="Q17" s="128">
        <v>10</v>
      </c>
    </row>
    <row r="18" spans="1:17" ht="12.75">
      <c r="A18" s="36" t="s">
        <v>1</v>
      </c>
      <c r="B18" s="32">
        <f aca="true" t="shared" si="3" ref="B18:G18">$P$2</f>
        <v>0</v>
      </c>
      <c r="C18" s="32">
        <f t="shared" si="3"/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0">
        <f>SUM(B18:G18)</f>
        <v>0</v>
      </c>
      <c r="I18" s="23"/>
      <c r="J18" s="31" t="s">
        <v>7</v>
      </c>
      <c r="K18" s="184">
        <f>Parameters!C29</f>
        <v>10</v>
      </c>
      <c r="L18" s="128">
        <v>10</v>
      </c>
      <c r="M18" s="128">
        <v>10</v>
      </c>
      <c r="N18" s="128">
        <v>10</v>
      </c>
      <c r="O18" s="128">
        <v>10</v>
      </c>
      <c r="P18" s="128">
        <v>10</v>
      </c>
      <c r="Q18" s="128">
        <v>10</v>
      </c>
    </row>
    <row r="19" spans="1:17" ht="14.25" customHeight="1" thickBot="1">
      <c r="A19" s="36" t="s">
        <v>2</v>
      </c>
      <c r="B19" s="32">
        <f aca="true" t="shared" si="4" ref="B19:G19">MAX(0,B17-B18)</f>
        <v>0</v>
      </c>
      <c r="C19" s="32">
        <f t="shared" si="4"/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0">
        <f>SUM(B19:G19)</f>
        <v>0</v>
      </c>
      <c r="I19" s="23"/>
      <c r="J19" s="33" t="s">
        <v>8</v>
      </c>
      <c r="K19" s="151">
        <f>Parameters!C30</f>
        <v>30</v>
      </c>
      <c r="L19" s="128">
        <v>30</v>
      </c>
      <c r="M19" s="128">
        <v>30</v>
      </c>
      <c r="N19" s="128">
        <v>30</v>
      </c>
      <c r="O19" s="128">
        <v>30</v>
      </c>
      <c r="P19" s="128">
        <v>30</v>
      </c>
      <c r="Q19" s="128">
        <v>30</v>
      </c>
    </row>
    <row r="20" spans="1:17" ht="13.5" hidden="1" thickBot="1">
      <c r="A20" s="41" t="s">
        <v>62</v>
      </c>
      <c r="B20" s="38">
        <f aca="true" t="shared" si="5" ref="B20:G20">MAX(0,B19-0.5*B18)</f>
        <v>0</v>
      </c>
      <c r="C20" s="38">
        <f t="shared" si="5"/>
        <v>0</v>
      </c>
      <c r="D20" s="38">
        <f t="shared" si="5"/>
        <v>0</v>
      </c>
      <c r="E20" s="38">
        <f t="shared" si="5"/>
        <v>0</v>
      </c>
      <c r="F20" s="38">
        <f t="shared" si="5"/>
        <v>0</v>
      </c>
      <c r="G20" s="38">
        <f t="shared" si="5"/>
        <v>0</v>
      </c>
      <c r="H20" s="34">
        <f>SUM(B20:G20)</f>
        <v>0</v>
      </c>
      <c r="I20" s="23"/>
      <c r="J20" s="23"/>
      <c r="K20" s="23"/>
      <c r="M20" s="23"/>
      <c r="O20" s="23"/>
      <c r="P20" s="23"/>
      <c r="Q20" s="23"/>
    </row>
    <row r="21" spans="1:17" ht="21.75" customHeight="1" thickBot="1">
      <c r="A21" s="107" t="s">
        <v>20</v>
      </c>
      <c r="B21" s="40"/>
      <c r="C21" s="40"/>
      <c r="D21" s="40"/>
      <c r="E21" s="40"/>
      <c r="F21" s="40"/>
      <c r="G21" s="40"/>
      <c r="H21" s="35"/>
      <c r="I21" s="23"/>
      <c r="J21" s="7" t="s">
        <v>72</v>
      </c>
      <c r="K21" s="23"/>
      <c r="L21" s="23"/>
      <c r="M21" s="23"/>
      <c r="N21" s="23"/>
      <c r="O21" s="23"/>
      <c r="P21" s="23"/>
      <c r="Q21" s="23"/>
    </row>
    <row r="22" spans="1:17" ht="12.75">
      <c r="A22" s="36" t="s">
        <v>5</v>
      </c>
      <c r="B22" s="63">
        <f>SUMPRODUCT(B18:B20,Parameters!$B$20:$B$22)</f>
        <v>0</v>
      </c>
      <c r="C22" s="63">
        <f>SUMPRODUCT(C18:C20,Parameters!$B$20:$B$22)</f>
        <v>0</v>
      </c>
      <c r="D22" s="63">
        <f>SUMPRODUCT(D18:D20,Parameters!$B$20:$B$22)</f>
        <v>0</v>
      </c>
      <c r="E22" s="63">
        <f>SUMPRODUCT(E18:E20,Parameters!$B$20:$B$22)</f>
        <v>0</v>
      </c>
      <c r="F22" s="63">
        <f>SUMPRODUCT(F18:F20,Parameters!$B$20:$B$22)</f>
        <v>0</v>
      </c>
      <c r="G22" s="63">
        <f>SUMPRODUCT(G18:G20,Parameters!$B$20:$B$22)</f>
        <v>0</v>
      </c>
      <c r="H22" s="30">
        <f>SUM(B22:G22)</f>
        <v>0</v>
      </c>
      <c r="I22" s="23"/>
      <c r="J22" s="24"/>
      <c r="K22" s="5"/>
      <c r="L22" s="25"/>
      <c r="M22" s="25"/>
      <c r="N22" s="27" t="s">
        <v>14</v>
      </c>
      <c r="O22" s="25"/>
      <c r="P22" s="25"/>
      <c r="Q22" s="26"/>
    </row>
    <row r="23" spans="1:17" ht="12.75">
      <c r="A23" s="113" t="s">
        <v>78</v>
      </c>
      <c r="B23" s="112">
        <f>B14*Parameters!$E$20</f>
        <v>0</v>
      </c>
      <c r="C23" s="112">
        <f>C14*Parameters!$E$20</f>
        <v>0</v>
      </c>
      <c r="D23" s="112">
        <f>D14*Parameters!$E$20</f>
        <v>0</v>
      </c>
      <c r="E23" s="112">
        <f>E14*Parameters!$E$20</f>
        <v>0</v>
      </c>
      <c r="F23" s="112">
        <f>F14*Parameters!$E$20</f>
        <v>0</v>
      </c>
      <c r="G23" s="112">
        <f>G14*Parameters!$E$20</f>
        <v>0</v>
      </c>
      <c r="H23" s="30">
        <f>SUM(B23:G23)</f>
        <v>0</v>
      </c>
      <c r="I23" s="23"/>
      <c r="J23" s="28" t="s">
        <v>13</v>
      </c>
      <c r="K23" s="62"/>
      <c r="L23" s="29">
        <v>7</v>
      </c>
      <c r="M23" s="29">
        <v>8</v>
      </c>
      <c r="N23" s="29">
        <v>9</v>
      </c>
      <c r="O23" s="29">
        <v>10</v>
      </c>
      <c r="P23" s="29">
        <v>11</v>
      </c>
      <c r="Q23" s="30">
        <v>12</v>
      </c>
    </row>
    <row r="24" spans="1:17" ht="12.75">
      <c r="A24" s="113" t="s">
        <v>79</v>
      </c>
      <c r="B24" s="112">
        <f>MAX(0,L10)*Parameters!$B$8+MAX(0,L11)*Parameters!$B$9+MAX(0,L12)*Parameters!$B$10</f>
        <v>0</v>
      </c>
      <c r="C24" s="112">
        <f>MAX(0,M10)*Parameters!$B$8+MAX(0,M11)*Parameters!$B$9+MAX(0,M12)*Parameters!$B$10</f>
        <v>0</v>
      </c>
      <c r="D24" s="112">
        <f>MAX(0,N10)*Parameters!$B$8+MAX(0,N11)*Parameters!$B$9+MAX(0,N12)*Parameters!$B$10</f>
        <v>0</v>
      </c>
      <c r="E24" s="112">
        <f>MAX(0,O10)*Parameters!$B$8+MAX(0,O11)*Parameters!$B$9+MAX(0,O12)*Parameters!$B$10</f>
        <v>0</v>
      </c>
      <c r="F24" s="112">
        <f>MAX(0,P10)*Parameters!$B$8+MAX(0,P11)*Parameters!$B$9+MAX(0,P12)*Parameters!$B$10</f>
        <v>0</v>
      </c>
      <c r="G24" s="112">
        <f>MAX(0,Q10)*Parameters!$B$8+MAX(0,Q11)*Parameters!$B$9+MAX(0,Q12)*Parameters!$B$10</f>
        <v>0</v>
      </c>
      <c r="H24" s="30">
        <f>SUM(B24:G24)</f>
        <v>0</v>
      </c>
      <c r="J24" s="31" t="s">
        <v>6</v>
      </c>
      <c r="K24" s="62"/>
      <c r="L24" s="32">
        <f aca="true" t="shared" si="6" ref="L24:Q24">L17-$K$17</f>
        <v>0</v>
      </c>
      <c r="M24" s="32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111">
        <f t="shared" si="6"/>
        <v>0</v>
      </c>
    </row>
    <row r="25" spans="1:17" ht="12.75">
      <c r="A25" s="11"/>
      <c r="B25" s="62"/>
      <c r="C25" s="62"/>
      <c r="D25" s="62"/>
      <c r="E25" s="62"/>
      <c r="F25" s="62"/>
      <c r="G25" s="62"/>
      <c r="H25" s="30"/>
      <c r="I25" s="23"/>
      <c r="J25" s="31" t="s">
        <v>7</v>
      </c>
      <c r="K25" s="62"/>
      <c r="L25" s="32">
        <f aca="true" t="shared" si="7" ref="L25:Q25">L18-$K$18</f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32">
        <f t="shared" si="7"/>
        <v>0</v>
      </c>
      <c r="Q25" s="111">
        <f t="shared" si="7"/>
        <v>0</v>
      </c>
    </row>
    <row r="26" spans="1:17" ht="13.5" thickBot="1">
      <c r="A26" s="11" t="s">
        <v>80</v>
      </c>
      <c r="B26" s="112">
        <f>SUMPRODUCT(L31:L33,Parameters!$C$8:$C$10)</f>
        <v>0</v>
      </c>
      <c r="C26" s="112">
        <f>SUMPRODUCT(M31:M33,Parameters!$C$8:$C$10)</f>
        <v>0</v>
      </c>
      <c r="D26" s="112">
        <f>SUMPRODUCT(N31:N33,Parameters!$C$8:$C$10)</f>
        <v>0</v>
      </c>
      <c r="E26" s="112">
        <f>SUMPRODUCT(O31:O33,Parameters!$C$8:$C$10)</f>
        <v>0</v>
      </c>
      <c r="F26" s="112">
        <f>SUMPRODUCT(P31:P33,Parameters!$C$8:$C$10)</f>
        <v>0</v>
      </c>
      <c r="G26" s="112">
        <f>SUMPRODUCT(Q31:Q33,Parameters!$C$8:$C$10)</f>
        <v>0</v>
      </c>
      <c r="H26" s="30">
        <f>SUM(B26:G26)</f>
        <v>0</v>
      </c>
      <c r="I26" s="23"/>
      <c r="J26" s="33" t="s">
        <v>8</v>
      </c>
      <c r="K26" s="106"/>
      <c r="L26" s="38">
        <f aca="true" t="shared" si="8" ref="L26:Q26">L19-$K$19</f>
        <v>0</v>
      </c>
      <c r="M26" s="38">
        <f t="shared" si="8"/>
        <v>0</v>
      </c>
      <c r="N26" s="38">
        <f t="shared" si="8"/>
        <v>0</v>
      </c>
      <c r="O26" s="38">
        <f t="shared" si="8"/>
        <v>0</v>
      </c>
      <c r="P26" s="38">
        <f t="shared" si="8"/>
        <v>0</v>
      </c>
      <c r="Q26" s="39">
        <f t="shared" si="8"/>
        <v>0</v>
      </c>
    </row>
    <row r="27" spans="1:9" ht="12.75">
      <c r="A27" s="11" t="s">
        <v>81</v>
      </c>
      <c r="B27" s="112">
        <f>MAX(0,L10)*Parameters!$D$8+MAX(0,L11)*Parameters!$D$9+MAX(0,L12)*Parameters!$D$10</f>
        <v>0</v>
      </c>
      <c r="C27" s="112">
        <f>MAX(0,M10)*Parameters!$D$8+MAX(0,M11)*Parameters!$D$9+MAX(0,M12)*Parameters!$D$10</f>
        <v>0</v>
      </c>
      <c r="D27" s="112">
        <f>MAX(0,N10)*Parameters!$D$8+MAX(0,N11)*Parameters!$D$9+MAX(0,N12)*Parameters!$D$10</f>
        <v>0</v>
      </c>
      <c r="E27" s="112">
        <f>MAX(0,O10)*Parameters!$D$8+MAX(0,O11)*Parameters!$D$9+MAX(0,O12)*Parameters!$D$10</f>
        <v>0</v>
      </c>
      <c r="F27" s="112">
        <f>MAX(0,P10)*Parameters!$D$8+MAX(0,P11)*Parameters!$D$9+MAX(0,P12)*Parameters!$D$10</f>
        <v>0</v>
      </c>
      <c r="G27" s="112">
        <f>MAX(0,Q10)*Parameters!$D$8+MAX(0,Q11)*Parameters!$D$9+MAX(0,Q12)*Parameters!$D$10</f>
        <v>0</v>
      </c>
      <c r="H27" s="30"/>
      <c r="I27" s="110"/>
    </row>
    <row r="28" spans="1:17" ht="15.75" thickBot="1">
      <c r="A28" s="108"/>
      <c r="B28" s="106"/>
      <c r="C28" s="106"/>
      <c r="D28" s="106"/>
      <c r="E28" s="106"/>
      <c r="F28" s="106"/>
      <c r="G28" s="106"/>
      <c r="H28" s="109"/>
      <c r="I28" s="29"/>
      <c r="J28" s="7" t="s">
        <v>75</v>
      </c>
      <c r="K28" s="23"/>
      <c r="L28" s="23"/>
      <c r="M28" s="23"/>
      <c r="N28" s="23"/>
      <c r="O28" s="23"/>
      <c r="P28" s="23"/>
      <c r="Q28" s="23"/>
    </row>
    <row r="29" spans="9:17" ht="12.75">
      <c r="I29" s="29"/>
      <c r="J29" s="114" t="s">
        <v>77</v>
      </c>
      <c r="K29" s="5"/>
      <c r="L29" s="25"/>
      <c r="M29" s="25"/>
      <c r="N29" s="27" t="s">
        <v>14</v>
      </c>
      <c r="O29" s="25"/>
      <c r="P29" s="25"/>
      <c r="Q29" s="26"/>
    </row>
    <row r="30" spans="9:17" ht="12.75">
      <c r="I30" s="29"/>
      <c r="J30" s="11" t="s">
        <v>13</v>
      </c>
      <c r="K30" s="62"/>
      <c r="L30" s="29">
        <v>7</v>
      </c>
      <c r="M30" s="29">
        <v>8</v>
      </c>
      <c r="N30" s="29">
        <v>9</v>
      </c>
      <c r="O30" s="29">
        <v>10</v>
      </c>
      <c r="P30" s="29">
        <v>11</v>
      </c>
      <c r="Q30" s="30">
        <v>12</v>
      </c>
    </row>
    <row r="31" spans="9:17" ht="12.75">
      <c r="I31" s="29"/>
      <c r="J31" s="31" t="s">
        <v>6</v>
      </c>
      <c r="K31" s="62"/>
      <c r="L31" s="32">
        <f aca="true" t="shared" si="9" ref="L31:Q33">IF(L10&gt;0,L17,L17+L10)</f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2">
        <f t="shared" si="9"/>
        <v>0</v>
      </c>
      <c r="Q31" s="111">
        <f t="shared" si="9"/>
        <v>0</v>
      </c>
    </row>
    <row r="32" spans="10:17" ht="12.75">
      <c r="J32" s="31" t="s">
        <v>7</v>
      </c>
      <c r="K32" s="62"/>
      <c r="L32" s="32">
        <f t="shared" si="9"/>
        <v>0</v>
      </c>
      <c r="M32" s="32">
        <f t="shared" si="9"/>
        <v>0</v>
      </c>
      <c r="N32" s="32">
        <f t="shared" si="9"/>
        <v>0</v>
      </c>
      <c r="O32" s="32">
        <f t="shared" si="9"/>
        <v>0</v>
      </c>
      <c r="P32" s="32">
        <f t="shared" si="9"/>
        <v>0</v>
      </c>
      <c r="Q32" s="111">
        <f t="shared" si="9"/>
        <v>0</v>
      </c>
    </row>
    <row r="33" spans="10:17" ht="13.5" thickBot="1">
      <c r="J33" s="33" t="s">
        <v>8</v>
      </c>
      <c r="K33" s="115"/>
      <c r="L33" s="38">
        <f t="shared" si="9"/>
        <v>0</v>
      </c>
      <c r="M33" s="38">
        <f t="shared" si="9"/>
        <v>0</v>
      </c>
      <c r="N33" s="38">
        <f t="shared" si="9"/>
        <v>0</v>
      </c>
      <c r="O33" s="38">
        <f t="shared" si="9"/>
        <v>0</v>
      </c>
      <c r="P33" s="38">
        <f t="shared" si="9"/>
        <v>0</v>
      </c>
      <c r="Q33" s="39">
        <f t="shared" si="9"/>
        <v>0</v>
      </c>
    </row>
    <row r="34" spans="10:17" ht="12.75">
      <c r="J34" s="23"/>
      <c r="K34" s="23"/>
      <c r="M34" s="23"/>
      <c r="O34" s="23"/>
      <c r="P34" s="23"/>
      <c r="Q34" s="23"/>
    </row>
    <row r="35" spans="10:17" ht="12.75">
      <c r="J35" s="23"/>
      <c r="K35" s="23"/>
      <c r="M35" s="23"/>
      <c r="O35" s="23"/>
      <c r="P35" s="23"/>
      <c r="Q35" s="23"/>
    </row>
    <row r="36" spans="10:17" ht="12.75">
      <c r="J36" s="23"/>
      <c r="K36" s="23"/>
      <c r="M36" s="23"/>
      <c r="O36" s="23"/>
      <c r="P36" s="23"/>
      <c r="Q36" s="23"/>
    </row>
    <row r="37" spans="10:17" ht="12.75">
      <c r="J37" s="23"/>
      <c r="K37" s="23"/>
      <c r="M37" s="23"/>
      <c r="O37" s="23"/>
      <c r="P37" s="23"/>
      <c r="Q37" s="23"/>
    </row>
    <row r="38" spans="10:17" ht="12.75">
      <c r="J38" s="23"/>
      <c r="K38" s="23"/>
      <c r="M38" s="23"/>
      <c r="O38" s="23"/>
      <c r="P38" s="23"/>
      <c r="Q38" s="23"/>
    </row>
    <row r="39" spans="10:17" ht="12.75">
      <c r="J39" s="23"/>
      <c r="K39" s="23"/>
      <c r="M39" s="23"/>
      <c r="O39" s="23"/>
      <c r="P39" s="23"/>
      <c r="Q39" s="23"/>
    </row>
    <row r="42" spans="10:17" ht="12.75">
      <c r="J42" s="23"/>
      <c r="K42" s="23"/>
      <c r="L42" s="23"/>
      <c r="M42" s="23"/>
      <c r="N42" s="23"/>
      <c r="O42" s="23"/>
      <c r="P42" s="23"/>
      <c r="Q42" s="23"/>
    </row>
    <row r="43" spans="10:17" ht="12.75">
      <c r="J43" s="23"/>
      <c r="K43" s="23"/>
      <c r="L43" s="23"/>
      <c r="M43" s="23"/>
      <c r="N43" s="23"/>
      <c r="O43" s="23"/>
      <c r="P43" s="23"/>
      <c r="Q43" s="23"/>
    </row>
    <row r="44" spans="10:14" ht="15">
      <c r="J44" s="7"/>
      <c r="K44" s="7"/>
      <c r="L44" s="7"/>
      <c r="M44" s="7"/>
      <c r="N44" s="7"/>
    </row>
  </sheetData>
  <sheetProtection sheet="1" objects="1" scenarios="1"/>
  <dataValidations count="3">
    <dataValidation type="whole" allowBlank="1" showInputMessage="1" showErrorMessage="1" sqref="B14:G14 B43:G43">
      <formula1>0</formula1>
      <formula2>2</formula2>
    </dataValidation>
    <dataValidation type="whole" allowBlank="1" showInputMessage="1" showErrorMessage="1" sqref="B34:G36 B15:G15 B10:G12">
      <formula1>0</formula1>
      <formula2>200</formula2>
    </dataValidation>
    <dataValidation type="whole" allowBlank="1" showInputMessage="1" showErrorMessage="1" sqref="K10:K12 K17:K19">
      <formula1>0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Ammar</cp:lastModifiedBy>
  <cp:lastPrinted>1999-04-26T21:54:12Z</cp:lastPrinted>
  <dcterms:created xsi:type="dcterms:W3CDTF">1998-10-22T14:57:20Z</dcterms:created>
  <dcterms:modified xsi:type="dcterms:W3CDTF">2005-09-22T12:55:47Z</dcterms:modified>
  <cp:category/>
  <cp:version/>
  <cp:contentType/>
  <cp:contentStatus/>
</cp:coreProperties>
</file>