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1"/>
  </bookViews>
  <sheets>
    <sheet name="Line Bal #1&amp;2" sheetId="1" r:id="rId1"/>
    <sheet name="MRP #3&amp;4" sheetId="2" r:id="rId2"/>
    <sheet name="Lot sizing# 5&amp;6" sheetId="3" r:id="rId3"/>
  </sheets>
  <definedNames>
    <definedName name="anscount" hidden="1">2</definedName>
    <definedName name="sencount" hidden="1">2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<sst xmlns="http://schemas.openxmlformats.org/spreadsheetml/2006/main" count="158" uniqueCount="66">
  <si>
    <t>Task</t>
  </si>
  <si>
    <t>Time</t>
  </si>
  <si>
    <t>a</t>
  </si>
  <si>
    <t>b</t>
  </si>
  <si>
    <t>c</t>
  </si>
  <si>
    <t>d</t>
  </si>
  <si>
    <t>g</t>
  </si>
  <si>
    <t>j</t>
  </si>
  <si>
    <t>e</t>
  </si>
  <si>
    <t>l</t>
  </si>
  <si>
    <t>f</t>
  </si>
  <si>
    <t>h</t>
  </si>
  <si>
    <t>k</t>
  </si>
  <si>
    <t>I</t>
  </si>
  <si>
    <t>Total</t>
  </si>
  <si>
    <t>Total Time</t>
  </si>
  <si>
    <t>sec</t>
  </si>
  <si>
    <t>CT</t>
  </si>
  <si>
    <t>Theor. Min</t>
  </si>
  <si>
    <t>Actual Min</t>
  </si>
  <si>
    <t>WK</t>
  </si>
  <si>
    <t>feasible task</t>
  </si>
  <si>
    <t>task</t>
  </si>
  <si>
    <t>time</t>
  </si>
  <si>
    <t>remaining</t>
  </si>
  <si>
    <t>New WS?</t>
  </si>
  <si>
    <t>efficiency</t>
  </si>
  <si>
    <t>a,b,c</t>
  </si>
  <si>
    <t>No</t>
  </si>
  <si>
    <t>Yes</t>
  </si>
  <si>
    <t>g,b,c</t>
  </si>
  <si>
    <t>b,c</t>
  </si>
  <si>
    <t>b,f</t>
  </si>
  <si>
    <t>e,f</t>
  </si>
  <si>
    <t>h,f</t>
  </si>
  <si>
    <t xml:space="preserve"> i</t>
  </si>
  <si>
    <t>i</t>
  </si>
  <si>
    <t>Done</t>
  </si>
  <si>
    <t>Decision Rule is Longest Operating Time</t>
  </si>
  <si>
    <t xml:space="preserve">Item: </t>
  </si>
  <si>
    <t>A</t>
  </si>
  <si>
    <t>Lead Time:</t>
  </si>
  <si>
    <t>Period</t>
  </si>
  <si>
    <t>Gross. Req.</t>
  </si>
  <si>
    <t>Sched.Rec.</t>
  </si>
  <si>
    <t>Availabe</t>
  </si>
  <si>
    <t>Net Req.</t>
  </si>
  <si>
    <t>Planned Order Receipts</t>
  </si>
  <si>
    <t>Planned Order Release</t>
  </si>
  <si>
    <t>B</t>
  </si>
  <si>
    <t>C</t>
  </si>
  <si>
    <t>D</t>
  </si>
  <si>
    <t>E</t>
  </si>
  <si>
    <t>F</t>
  </si>
  <si>
    <t>Holding Cost</t>
  </si>
  <si>
    <t>Ordering Cost</t>
  </si>
  <si>
    <t>Lotsizing FQ</t>
  </si>
  <si>
    <t>Net Req</t>
  </si>
  <si>
    <t>Pld Ord Rec.</t>
  </si>
  <si>
    <t>Avail Bal</t>
  </si>
  <si>
    <t>Order?  (1 or 0)</t>
  </si>
  <si>
    <t>Cost</t>
  </si>
  <si>
    <t>allow period = 2 or 3</t>
  </si>
  <si>
    <t>Lotsizing FP</t>
  </si>
  <si>
    <t>FP = 2</t>
  </si>
  <si>
    <t>FP =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</si>
</sst>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000000"/>
    <numFmt numFmtId="173" formatCode="0.0E+00"/>
    <numFmt numFmtId="174" formatCode="0E+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95250</xdr:rowOff>
    </xdr:from>
    <xdr:to>
      <xdr:col>15</xdr:col>
      <xdr:colOff>457200</xdr:colOff>
      <xdr:row>10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4762500" y="419100"/>
          <a:ext cx="5162550" cy="1295400"/>
          <a:chOff x="79" y="29"/>
          <a:chExt cx="542" cy="13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1" y="30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209" y="29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36" y="3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462" y="30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84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79" y="13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206" y="8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211" y="134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337" y="79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336" y="135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62" y="97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591" y="6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12" y="43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4" y="97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13" y="148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42" y="44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1" y="95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43" y="149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70" y="4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69" y="95"/>
            <a:ext cx="9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369" y="121"/>
            <a:ext cx="9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497" y="48"/>
            <a:ext cx="9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495" y="83"/>
            <a:ext cx="93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85725</xdr:rowOff>
    </xdr:from>
    <xdr:to>
      <xdr:col>7</xdr:col>
      <xdr:colOff>114300</xdr:colOff>
      <xdr:row>1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00400" y="85725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9525</xdr:colOff>
      <xdr:row>4</xdr:row>
      <xdr:rowOff>47625</xdr:rowOff>
    </xdr:from>
    <xdr:to>
      <xdr:col>3</xdr:col>
      <xdr:colOff>57150</xdr:colOff>
      <xdr:row>5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9545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(2)</a:t>
          </a:r>
        </a:p>
      </xdr:txBody>
    </xdr:sp>
    <xdr:clientData/>
  </xdr:twoCellAnchor>
  <xdr:twoCellAnchor>
    <xdr:from>
      <xdr:col>6</xdr:col>
      <xdr:colOff>19050</xdr:colOff>
      <xdr:row>4</xdr:row>
      <xdr:rowOff>47625</xdr:rowOff>
    </xdr:from>
    <xdr:to>
      <xdr:col>7</xdr:col>
      <xdr:colOff>66675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14325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47625</xdr:colOff>
      <xdr:row>7</xdr:row>
      <xdr:rowOff>123825</xdr:rowOff>
    </xdr:from>
    <xdr:to>
      <xdr:col>2</xdr:col>
      <xdr:colOff>104775</xdr:colOff>
      <xdr:row>9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09700" y="125730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E(3)</a:t>
          </a:r>
        </a:p>
      </xdr:txBody>
    </xdr:sp>
    <xdr:clientData/>
  </xdr:twoCellAnchor>
  <xdr:twoCellAnchor>
    <xdr:from>
      <xdr:col>3</xdr:col>
      <xdr:colOff>152400</xdr:colOff>
      <xdr:row>7</xdr:row>
      <xdr:rowOff>123825</xdr:rowOff>
    </xdr:from>
    <xdr:to>
      <xdr:col>4</xdr:col>
      <xdr:colOff>152400</xdr:colOff>
      <xdr:row>9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171700" y="125730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F(2)</a:t>
          </a:r>
        </a:p>
      </xdr:txBody>
    </xdr:sp>
    <xdr:clientData/>
  </xdr:twoCellAnchor>
  <xdr:twoCellAnchor>
    <xdr:from>
      <xdr:col>6</xdr:col>
      <xdr:colOff>209550</xdr:colOff>
      <xdr:row>5</xdr:row>
      <xdr:rowOff>85725</xdr:rowOff>
    </xdr:from>
    <xdr:to>
      <xdr:col>6</xdr:col>
      <xdr:colOff>209550</xdr:colOff>
      <xdr:row>7</xdr:row>
      <xdr:rowOff>104775</xdr:rowOff>
    </xdr:to>
    <xdr:sp>
      <xdr:nvSpPr>
        <xdr:cNvPr id="6" name="Line 7"/>
        <xdr:cNvSpPr>
          <a:spLocks/>
        </xdr:cNvSpPr>
      </xdr:nvSpPr>
      <xdr:spPr>
        <a:xfrm>
          <a:off x="3333750" y="8953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95250</xdr:rowOff>
    </xdr:from>
    <xdr:to>
      <xdr:col>8</xdr:col>
      <xdr:colOff>400050</xdr:colOff>
      <xdr:row>3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914525" y="581025"/>
          <a:ext cx="2286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95250</xdr:rowOff>
    </xdr:from>
    <xdr:to>
      <xdr:col>2</xdr:col>
      <xdr:colOff>238125</xdr:colOff>
      <xdr:row>4</xdr:row>
      <xdr:rowOff>28575</xdr:rowOff>
    </xdr:to>
    <xdr:sp>
      <xdr:nvSpPr>
        <xdr:cNvPr id="8" name="Line 9"/>
        <xdr:cNvSpPr>
          <a:spLocks/>
        </xdr:cNvSpPr>
      </xdr:nvSpPr>
      <xdr:spPr>
        <a:xfrm>
          <a:off x="1924050" y="581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</xdr:row>
      <xdr:rowOff>152400</xdr:rowOff>
    </xdr:from>
    <xdr:to>
      <xdr:col>6</xdr:col>
      <xdr:colOff>257175</xdr:colOff>
      <xdr:row>4</xdr:row>
      <xdr:rowOff>47625</xdr:rowOff>
    </xdr:to>
    <xdr:sp>
      <xdr:nvSpPr>
        <xdr:cNvPr id="9" name="Line 10"/>
        <xdr:cNvSpPr>
          <a:spLocks/>
        </xdr:cNvSpPr>
      </xdr:nvSpPr>
      <xdr:spPr>
        <a:xfrm>
          <a:off x="3371850" y="314325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133350</xdr:rowOff>
    </xdr:from>
    <xdr:to>
      <xdr:col>2</xdr:col>
      <xdr:colOff>238125</xdr:colOff>
      <xdr:row>7</xdr:row>
      <xdr:rowOff>47625</xdr:rowOff>
    </xdr:to>
    <xdr:sp>
      <xdr:nvSpPr>
        <xdr:cNvPr id="10" name="Line 11"/>
        <xdr:cNvSpPr>
          <a:spLocks/>
        </xdr:cNvSpPr>
      </xdr:nvSpPr>
      <xdr:spPr>
        <a:xfrm>
          <a:off x="1924050" y="942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7</xdr:row>
      <xdr:rowOff>38100</xdr:rowOff>
    </xdr:from>
    <xdr:to>
      <xdr:col>4</xdr:col>
      <xdr:colOff>66675</xdr:colOff>
      <xdr:row>7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1600200" y="1171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</xdr:row>
      <xdr:rowOff>28575</xdr:rowOff>
    </xdr:from>
    <xdr:to>
      <xdr:col>1</xdr:col>
      <xdr:colOff>228600</xdr:colOff>
      <xdr:row>7</xdr:row>
      <xdr:rowOff>123825</xdr:rowOff>
    </xdr:to>
    <xdr:sp>
      <xdr:nvSpPr>
        <xdr:cNvPr id="12" name="Line 13"/>
        <xdr:cNvSpPr>
          <a:spLocks/>
        </xdr:cNvSpPr>
      </xdr:nvSpPr>
      <xdr:spPr>
        <a:xfrm>
          <a:off x="1590675" y="1162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38100</xdr:rowOff>
    </xdr:from>
    <xdr:to>
      <xdr:col>4</xdr:col>
      <xdr:colOff>76200</xdr:colOff>
      <xdr:row>7</xdr:row>
      <xdr:rowOff>142875</xdr:rowOff>
    </xdr:to>
    <xdr:sp>
      <xdr:nvSpPr>
        <xdr:cNvPr id="13" name="Line 14"/>
        <xdr:cNvSpPr>
          <a:spLocks/>
        </xdr:cNvSpPr>
      </xdr:nvSpPr>
      <xdr:spPr>
        <a:xfrm>
          <a:off x="2466975" y="1171575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85725</xdr:rowOff>
    </xdr:from>
    <xdr:to>
      <xdr:col>7</xdr:col>
      <xdr:colOff>85725</xdr:colOff>
      <xdr:row>8</xdr:row>
      <xdr:rowOff>133350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162300" y="121920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161925</xdr:colOff>
      <xdr:row>4</xdr:row>
      <xdr:rowOff>38100</xdr:rowOff>
    </xdr:from>
    <xdr:to>
      <xdr:col>9</xdr:col>
      <xdr:colOff>133350</xdr:colOff>
      <xdr:row>5</xdr:row>
      <xdr:rowOff>85725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962400" y="68580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D(2)</a:t>
          </a:r>
        </a:p>
      </xdr:txBody>
    </xdr:sp>
    <xdr:clientData/>
  </xdr:twoCellAnchor>
  <xdr:twoCellAnchor>
    <xdr:from>
      <xdr:col>8</xdr:col>
      <xdr:colOff>352425</xdr:colOff>
      <xdr:row>5</xdr:row>
      <xdr:rowOff>76200</xdr:rowOff>
    </xdr:from>
    <xdr:to>
      <xdr:col>8</xdr:col>
      <xdr:colOff>352425</xdr:colOff>
      <xdr:row>7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4152900" y="885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</xdr:row>
      <xdr:rowOff>76200</xdr:rowOff>
    </xdr:from>
    <xdr:to>
      <xdr:col>9</xdr:col>
      <xdr:colOff>152400</xdr:colOff>
      <xdr:row>8</xdr:row>
      <xdr:rowOff>123825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3981450" y="12096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E(2)</a:t>
          </a:r>
        </a:p>
      </xdr:txBody>
    </xdr:sp>
    <xdr:clientData/>
  </xdr:twoCellAnchor>
  <xdr:twoCellAnchor>
    <xdr:from>
      <xdr:col>8</xdr:col>
      <xdr:colOff>390525</xdr:colOff>
      <xdr:row>3</xdr:row>
      <xdr:rowOff>104775</xdr:rowOff>
    </xdr:from>
    <xdr:to>
      <xdr:col>8</xdr:col>
      <xdr:colOff>390525</xdr:colOff>
      <xdr:row>4</xdr:row>
      <xdr:rowOff>38100</xdr:rowOff>
    </xdr:to>
    <xdr:sp>
      <xdr:nvSpPr>
        <xdr:cNvPr id="18" name="Line 19"/>
        <xdr:cNvSpPr>
          <a:spLocks/>
        </xdr:cNvSpPr>
      </xdr:nvSpPr>
      <xdr:spPr>
        <a:xfrm>
          <a:off x="4191000" y="590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C7" sqref="C7"/>
    </sheetView>
  </sheetViews>
  <sheetFormatPr defaultColWidth="9.140625" defaultRowHeight="12.75"/>
  <cols>
    <col min="3" max="3" width="14.00390625" style="0" customWidth="1"/>
  </cols>
  <sheetData>
    <row r="1" spans="5:6" ht="12.75">
      <c r="E1" s="6" t="s">
        <v>0</v>
      </c>
      <c r="F1" s="6" t="s">
        <v>1</v>
      </c>
    </row>
    <row r="2" spans="5:6" ht="12.75">
      <c r="E2" s="6" t="s">
        <v>2</v>
      </c>
      <c r="F2" s="6">
        <v>70</v>
      </c>
    </row>
    <row r="3" spans="1:6" ht="12.75">
      <c r="A3" t="s">
        <v>38</v>
      </c>
      <c r="E3" s="6" t="s">
        <v>3</v>
      </c>
      <c r="F3" s="6">
        <v>40</v>
      </c>
    </row>
    <row r="4" spans="5:16" ht="12.75">
      <c r="E4" s="6" t="s">
        <v>4</v>
      </c>
      <c r="F4" s="6">
        <v>45</v>
      </c>
      <c r="H4" s="1" t="s">
        <v>2</v>
      </c>
      <c r="I4" s="1"/>
      <c r="J4" s="1" t="s">
        <v>5</v>
      </c>
      <c r="K4" s="1"/>
      <c r="L4" s="1" t="s">
        <v>6</v>
      </c>
      <c r="M4" s="1"/>
      <c r="N4" s="1" t="s">
        <v>7</v>
      </c>
      <c r="O4" s="1"/>
      <c r="P4" s="1"/>
    </row>
    <row r="5" spans="5:16" ht="12.75">
      <c r="E5" s="6" t="s">
        <v>5</v>
      </c>
      <c r="F5" s="6">
        <v>10</v>
      </c>
      <c r="H5" s="1"/>
      <c r="I5" s="1"/>
      <c r="J5" s="1"/>
      <c r="K5" s="1"/>
      <c r="L5" s="1"/>
      <c r="M5" s="1"/>
      <c r="N5" s="1"/>
      <c r="O5" s="1"/>
      <c r="P5" s="1"/>
    </row>
    <row r="6" spans="5:16" ht="12.75">
      <c r="E6" s="6" t="s">
        <v>8</v>
      </c>
      <c r="F6" s="6">
        <v>30</v>
      </c>
      <c r="H6" s="1"/>
      <c r="I6" s="1"/>
      <c r="J6" s="1"/>
      <c r="K6" s="1"/>
      <c r="L6" s="1"/>
      <c r="M6" s="1"/>
      <c r="N6" s="1"/>
      <c r="O6" s="1"/>
      <c r="P6" s="1" t="s">
        <v>9</v>
      </c>
    </row>
    <row r="7" spans="5:16" ht="12.75">
      <c r="E7" s="6" t="s">
        <v>10</v>
      </c>
      <c r="F7" s="6">
        <v>20</v>
      </c>
      <c r="H7" s="1" t="s">
        <v>3</v>
      </c>
      <c r="I7" s="1"/>
      <c r="J7" s="1" t="s">
        <v>8</v>
      </c>
      <c r="K7" s="1"/>
      <c r="L7" s="1" t="s">
        <v>11</v>
      </c>
      <c r="M7" s="1"/>
      <c r="N7" s="1"/>
      <c r="O7" s="1"/>
      <c r="P7" s="1"/>
    </row>
    <row r="8" spans="5:16" ht="12.75">
      <c r="E8" s="6" t="s">
        <v>6</v>
      </c>
      <c r="F8" s="6">
        <v>60</v>
      </c>
      <c r="H8" s="1"/>
      <c r="I8" s="1"/>
      <c r="J8" s="1"/>
      <c r="K8" s="1"/>
      <c r="L8" s="1"/>
      <c r="M8" s="1"/>
      <c r="N8" s="1" t="s">
        <v>12</v>
      </c>
      <c r="O8" s="1"/>
      <c r="P8" s="1"/>
    </row>
    <row r="9" spans="5:16" ht="12.75">
      <c r="E9" s="6" t="s">
        <v>11</v>
      </c>
      <c r="F9" s="6">
        <v>50</v>
      </c>
      <c r="H9" s="1"/>
      <c r="I9" s="1"/>
      <c r="J9" s="1"/>
      <c r="K9" s="1"/>
      <c r="L9" s="1"/>
      <c r="M9" s="1"/>
      <c r="N9" s="1"/>
      <c r="O9" s="1"/>
      <c r="P9" s="1"/>
    </row>
    <row r="10" spans="5:16" ht="12.75">
      <c r="E10" s="6" t="s">
        <v>13</v>
      </c>
      <c r="F10" s="6">
        <v>15</v>
      </c>
      <c r="H10" s="1" t="s">
        <v>4</v>
      </c>
      <c r="I10" s="1"/>
      <c r="J10" s="1" t="s">
        <v>10</v>
      </c>
      <c r="K10" s="1"/>
      <c r="L10" s="1" t="s">
        <v>13</v>
      </c>
      <c r="M10" s="1"/>
      <c r="N10" s="1"/>
      <c r="O10" s="1"/>
      <c r="P10" s="1"/>
    </row>
    <row r="11" spans="5:6" ht="12.75">
      <c r="E11" s="6" t="s">
        <v>7</v>
      </c>
      <c r="F11" s="6">
        <v>25</v>
      </c>
    </row>
    <row r="12" spans="5:6" ht="12.75">
      <c r="E12" s="6" t="s">
        <v>12</v>
      </c>
      <c r="F12" s="6">
        <v>20</v>
      </c>
    </row>
    <row r="13" spans="5:6" ht="12.75">
      <c r="E13" s="6" t="s">
        <v>9</v>
      </c>
      <c r="F13" s="6">
        <v>25</v>
      </c>
    </row>
    <row r="14" spans="5:6" ht="12.75">
      <c r="E14" s="6" t="s">
        <v>14</v>
      </c>
      <c r="F14" s="6">
        <f>SUM(F2:F13)</f>
        <v>410</v>
      </c>
    </row>
    <row r="16" spans="2:11" ht="12.75">
      <c r="B16" t="s">
        <v>15</v>
      </c>
      <c r="C16">
        <f>7.5*60*60</f>
        <v>27000</v>
      </c>
      <c r="D16" t="s">
        <v>16</v>
      </c>
      <c r="E16" t="s">
        <v>17</v>
      </c>
      <c r="F16">
        <f>C16/300</f>
        <v>90</v>
      </c>
      <c r="G16" t="s">
        <v>16</v>
      </c>
      <c r="J16" t="s">
        <v>18</v>
      </c>
      <c r="K16">
        <f>F14/F16</f>
        <v>4.555555555555555</v>
      </c>
    </row>
    <row r="18" spans="5:11" ht="12.75">
      <c r="E18" s="2" t="str">
        <f>IF(MAX(F2:F13)&lt;=F16,"Can Balance Line","CannotBalanceLine")</f>
        <v>Can Balance Line</v>
      </c>
      <c r="J18" t="s">
        <v>19</v>
      </c>
      <c r="K18">
        <f>ROUNDUP(K16,)</f>
        <v>5</v>
      </c>
    </row>
    <row r="20" spans="2:11" ht="12.75">
      <c r="B20" t="s">
        <v>20</v>
      </c>
      <c r="C20" t="s">
        <v>21</v>
      </c>
      <c r="D20" t="s">
        <v>22</v>
      </c>
      <c r="E20" t="s">
        <v>23</v>
      </c>
      <c r="F20" t="s">
        <v>24</v>
      </c>
      <c r="G20" t="s">
        <v>25</v>
      </c>
      <c r="K20" t="s">
        <v>26</v>
      </c>
    </row>
    <row r="21" spans="2:11" ht="12.75">
      <c r="B21">
        <v>1</v>
      </c>
      <c r="C21" s="3" t="s">
        <v>27</v>
      </c>
      <c r="D21" s="4" t="s">
        <v>2</v>
      </c>
      <c r="E21">
        <f aca="true" t="shared" si="0" ref="E21:E32">LOOKUP(D21,$E$2:$E$13,$F$2:$F$13)</f>
        <v>70</v>
      </c>
      <c r="F21">
        <f>F16-E21</f>
        <v>20</v>
      </c>
      <c r="G21" s="3" t="s">
        <v>28</v>
      </c>
      <c r="K21">
        <f>K16/B32</f>
        <v>0.9111111111111111</v>
      </c>
    </row>
    <row r="22" spans="2:7" ht="12.75">
      <c r="B22">
        <f aca="true" t="shared" si="1" ref="B22:B32">IF(G21="Yes",B21+1,B21)</f>
        <v>1</v>
      </c>
      <c r="C22" s="3" t="s">
        <v>5</v>
      </c>
      <c r="D22" s="4" t="s">
        <v>5</v>
      </c>
      <c r="E22">
        <f t="shared" si="0"/>
        <v>10</v>
      </c>
      <c r="F22">
        <f aca="true" t="shared" si="2" ref="F22:F32">IF(G21="Yes",$F$16-E22,F21-E22)</f>
        <v>10</v>
      </c>
      <c r="G22" s="3" t="s">
        <v>29</v>
      </c>
    </row>
    <row r="23" spans="2:7" ht="12.75">
      <c r="B23">
        <f t="shared" si="1"/>
        <v>2</v>
      </c>
      <c r="C23" s="3" t="s">
        <v>30</v>
      </c>
      <c r="D23" s="4" t="s">
        <v>6</v>
      </c>
      <c r="E23">
        <f t="shared" si="0"/>
        <v>60</v>
      </c>
      <c r="F23">
        <f t="shared" si="2"/>
        <v>30</v>
      </c>
      <c r="G23" s="3" t="s">
        <v>28</v>
      </c>
    </row>
    <row r="24" spans="2:9" ht="12.75">
      <c r="B24">
        <f t="shared" si="1"/>
        <v>2</v>
      </c>
      <c r="C24" s="3" t="s">
        <v>7</v>
      </c>
      <c r="D24" s="4" t="s">
        <v>7</v>
      </c>
      <c r="E24">
        <f t="shared" si="0"/>
        <v>25</v>
      </c>
      <c r="F24">
        <f t="shared" si="2"/>
        <v>5</v>
      </c>
      <c r="G24" s="3" t="s">
        <v>29</v>
      </c>
      <c r="I24" s="2" t="str">
        <f>IF(B32=K18,"No Need to Try Other Decision Rule","Try Other Decision Rule")</f>
        <v>No Need to Try Other Decision Rule</v>
      </c>
    </row>
    <row r="25" spans="2:7" ht="12.75">
      <c r="B25">
        <f t="shared" si="1"/>
        <v>3</v>
      </c>
      <c r="C25" s="3" t="s">
        <v>31</v>
      </c>
      <c r="D25" s="4" t="s">
        <v>4</v>
      </c>
      <c r="E25">
        <f t="shared" si="0"/>
        <v>45</v>
      </c>
      <c r="F25">
        <f t="shared" si="2"/>
        <v>45</v>
      </c>
      <c r="G25" s="3" t="s">
        <v>28</v>
      </c>
    </row>
    <row r="26" spans="2:7" ht="12.75">
      <c r="B26">
        <f t="shared" si="1"/>
        <v>3</v>
      </c>
      <c r="C26" s="3" t="s">
        <v>32</v>
      </c>
      <c r="D26" s="4" t="s">
        <v>3</v>
      </c>
      <c r="E26">
        <f t="shared" si="0"/>
        <v>40</v>
      </c>
      <c r="F26">
        <f t="shared" si="2"/>
        <v>5</v>
      </c>
      <c r="G26" s="3" t="s">
        <v>29</v>
      </c>
    </row>
    <row r="27" spans="2:7" ht="12.75">
      <c r="B27">
        <f t="shared" si="1"/>
        <v>4</v>
      </c>
      <c r="C27" s="3" t="s">
        <v>33</v>
      </c>
      <c r="D27" s="4" t="s">
        <v>8</v>
      </c>
      <c r="E27">
        <f t="shared" si="0"/>
        <v>30</v>
      </c>
      <c r="F27">
        <f t="shared" si="2"/>
        <v>60</v>
      </c>
      <c r="G27" s="3" t="s">
        <v>28</v>
      </c>
    </row>
    <row r="28" spans="2:7" ht="12.75">
      <c r="B28">
        <f t="shared" si="1"/>
        <v>4</v>
      </c>
      <c r="C28" s="3" t="s">
        <v>34</v>
      </c>
      <c r="D28" s="4" t="s">
        <v>11</v>
      </c>
      <c r="E28">
        <f t="shared" si="0"/>
        <v>50</v>
      </c>
      <c r="F28">
        <f t="shared" si="2"/>
        <v>10</v>
      </c>
      <c r="G28" s="3" t="s">
        <v>29</v>
      </c>
    </row>
    <row r="29" spans="2:7" ht="12.75">
      <c r="B29">
        <f t="shared" si="1"/>
        <v>5</v>
      </c>
      <c r="C29" s="3" t="s">
        <v>10</v>
      </c>
      <c r="D29" s="4" t="s">
        <v>10</v>
      </c>
      <c r="E29">
        <f t="shared" si="0"/>
        <v>20</v>
      </c>
      <c r="F29">
        <f t="shared" si="2"/>
        <v>70</v>
      </c>
      <c r="G29" s="3" t="s">
        <v>28</v>
      </c>
    </row>
    <row r="30" spans="2:7" ht="12.75">
      <c r="B30">
        <f t="shared" si="1"/>
        <v>5</v>
      </c>
      <c r="C30" s="3" t="s">
        <v>35</v>
      </c>
      <c r="D30" s="4" t="s">
        <v>36</v>
      </c>
      <c r="E30">
        <f t="shared" si="0"/>
        <v>15</v>
      </c>
      <c r="F30">
        <f t="shared" si="2"/>
        <v>55</v>
      </c>
      <c r="G30" s="3" t="s">
        <v>28</v>
      </c>
    </row>
    <row r="31" spans="2:7" ht="12.75">
      <c r="B31">
        <f t="shared" si="1"/>
        <v>5</v>
      </c>
      <c r="C31" s="3" t="s">
        <v>12</v>
      </c>
      <c r="D31" s="4" t="s">
        <v>12</v>
      </c>
      <c r="E31">
        <f t="shared" si="0"/>
        <v>20</v>
      </c>
      <c r="F31">
        <f t="shared" si="2"/>
        <v>35</v>
      </c>
      <c r="G31" s="3" t="s">
        <v>28</v>
      </c>
    </row>
    <row r="32" spans="2:7" ht="12.75">
      <c r="B32">
        <f t="shared" si="1"/>
        <v>5</v>
      </c>
      <c r="C32" s="3" t="s">
        <v>9</v>
      </c>
      <c r="D32" s="4" t="s">
        <v>9</v>
      </c>
      <c r="E32">
        <f t="shared" si="0"/>
        <v>25</v>
      </c>
      <c r="F32">
        <f t="shared" si="2"/>
        <v>10</v>
      </c>
      <c r="G32" s="3" t="s">
        <v>37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M70"/>
  <sheetViews>
    <sheetView tabSelected="1" workbookViewId="0" topLeftCell="A28">
      <selection activeCell="M47" sqref="M47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5.00390625" style="0" customWidth="1"/>
    <col min="4" max="4" width="5.7109375" style="0" customWidth="1"/>
    <col min="5" max="5" width="5.57421875" style="0" customWidth="1"/>
    <col min="6" max="6" width="5.28125" style="0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11.7109375" style="0" bestFit="1" customWidth="1"/>
    <col min="12" max="12" width="7.00390625" style="0" customWidth="1"/>
  </cols>
  <sheetData>
    <row r="11" spans="11:12" ht="12.75">
      <c r="K11" s="7"/>
      <c r="L11" s="7"/>
    </row>
    <row r="12" spans="1:12" ht="12.75">
      <c r="A12" s="5" t="s">
        <v>39</v>
      </c>
      <c r="B12" s="5" t="s">
        <v>40</v>
      </c>
      <c r="C12" s="5"/>
      <c r="D12" s="5"/>
      <c r="E12" s="5" t="s">
        <v>41</v>
      </c>
      <c r="F12" s="5"/>
      <c r="G12" s="5">
        <v>2</v>
      </c>
      <c r="H12" s="5"/>
      <c r="I12" s="5"/>
      <c r="J12" s="5"/>
      <c r="K12" s="8"/>
      <c r="L12" s="9"/>
    </row>
    <row r="13" spans="1:12" ht="12.75">
      <c r="A13" s="5" t="s">
        <v>42</v>
      </c>
      <c r="B13" s="6">
        <v>0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9"/>
      <c r="L13" s="9"/>
    </row>
    <row r="14" spans="1:10" ht="12.75">
      <c r="A14" s="5" t="s">
        <v>43</v>
      </c>
      <c r="B14" s="10"/>
      <c r="C14" s="10"/>
      <c r="D14" s="10"/>
      <c r="E14" s="10"/>
      <c r="F14" s="10">
        <v>50</v>
      </c>
      <c r="G14" s="10"/>
      <c r="H14" s="10"/>
      <c r="I14" s="10">
        <v>65</v>
      </c>
      <c r="J14" s="10">
        <v>80</v>
      </c>
    </row>
    <row r="15" spans="1:10" ht="12.75">
      <c r="A15" s="5" t="s">
        <v>44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5" t="s">
        <v>45</v>
      </c>
      <c r="B16" s="10">
        <v>30</v>
      </c>
      <c r="C16" s="6">
        <f aca="true" t="shared" si="0" ref="C16:J16">IF(B16+C15&gt;C14,B16+C15-C14,0)</f>
        <v>30</v>
      </c>
      <c r="D16" s="6">
        <f t="shared" si="0"/>
        <v>30</v>
      </c>
      <c r="E16" s="6">
        <f t="shared" si="0"/>
        <v>30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</row>
    <row r="17" spans="1:10" ht="12.75">
      <c r="A17" s="5" t="s">
        <v>46</v>
      </c>
      <c r="B17" s="11"/>
      <c r="C17" s="12">
        <f aca="true" t="shared" si="1" ref="C17:J17">IF(C16&gt;0,0,C14-C15-B16)</f>
        <v>0</v>
      </c>
      <c r="D17" s="12">
        <f t="shared" si="1"/>
        <v>0</v>
      </c>
      <c r="E17" s="12">
        <f t="shared" si="1"/>
        <v>0</v>
      </c>
      <c r="F17" s="12">
        <f t="shared" si="1"/>
        <v>20</v>
      </c>
      <c r="G17" s="12">
        <f t="shared" si="1"/>
        <v>0</v>
      </c>
      <c r="H17" s="12">
        <f t="shared" si="1"/>
        <v>0</v>
      </c>
      <c r="I17" s="12">
        <f t="shared" si="1"/>
        <v>65</v>
      </c>
      <c r="J17" s="12">
        <f t="shared" si="1"/>
        <v>80</v>
      </c>
    </row>
    <row r="18" spans="1:10" ht="12.75">
      <c r="A18" s="5" t="s">
        <v>47</v>
      </c>
      <c r="B18" s="11"/>
      <c r="C18" s="13">
        <f aca="true" t="shared" si="2" ref="C18:J18">C17</f>
        <v>0</v>
      </c>
      <c r="D18" s="13">
        <f t="shared" si="2"/>
        <v>0</v>
      </c>
      <c r="E18" s="13">
        <f t="shared" si="2"/>
        <v>0</v>
      </c>
      <c r="F18" s="13">
        <f t="shared" si="2"/>
        <v>20</v>
      </c>
      <c r="G18" s="13">
        <f t="shared" si="2"/>
        <v>0</v>
      </c>
      <c r="H18" s="13">
        <f t="shared" si="2"/>
        <v>0</v>
      </c>
      <c r="I18" s="13">
        <f t="shared" si="2"/>
        <v>65</v>
      </c>
      <c r="J18" s="13">
        <f t="shared" si="2"/>
        <v>80</v>
      </c>
    </row>
    <row r="19" spans="1:10" ht="12.75">
      <c r="A19" s="5" t="s">
        <v>48</v>
      </c>
      <c r="B19" s="11"/>
      <c r="C19" s="6">
        <f>E18</f>
        <v>0</v>
      </c>
      <c r="D19" s="6">
        <f aca="true" t="shared" si="3" ref="D19:J19">F18</f>
        <v>20</v>
      </c>
      <c r="E19" s="6">
        <f t="shared" si="3"/>
        <v>0</v>
      </c>
      <c r="F19" s="6">
        <f t="shared" si="3"/>
        <v>0</v>
      </c>
      <c r="G19" s="6">
        <f t="shared" si="3"/>
        <v>65</v>
      </c>
      <c r="H19" s="6">
        <f t="shared" si="3"/>
        <v>80</v>
      </c>
      <c r="I19" s="6">
        <f t="shared" si="3"/>
        <v>0</v>
      </c>
      <c r="J19" s="6">
        <f t="shared" si="3"/>
        <v>0</v>
      </c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</row>
    <row r="23" spans="1:13" ht="12.75">
      <c r="A23" s="5" t="s">
        <v>39</v>
      </c>
      <c r="B23" s="5" t="s">
        <v>49</v>
      </c>
      <c r="C23" s="5"/>
      <c r="D23" s="5"/>
      <c r="E23" s="5" t="s">
        <v>41</v>
      </c>
      <c r="F23" s="5"/>
      <c r="G23" s="5">
        <v>2</v>
      </c>
      <c r="H23" s="5"/>
      <c r="I23" s="5"/>
      <c r="J23" s="5"/>
      <c r="K23" s="8"/>
      <c r="L23" s="9"/>
      <c r="M23" s="7"/>
    </row>
    <row r="24" spans="1:13" ht="12.75">
      <c r="A24" s="5" t="s">
        <v>42</v>
      </c>
      <c r="B24" s="6">
        <v>0</v>
      </c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9"/>
      <c r="L24" s="9"/>
      <c r="M24" s="7"/>
    </row>
    <row r="25" spans="1:13" ht="12.75">
      <c r="A25" s="5" t="s">
        <v>43</v>
      </c>
      <c r="B25" s="14"/>
      <c r="C25" s="14">
        <f>2*C19</f>
        <v>0</v>
      </c>
      <c r="D25" s="14">
        <f aca="true" t="shared" si="4" ref="D25:J25">2*D19</f>
        <v>40</v>
      </c>
      <c r="E25" s="14">
        <f t="shared" si="4"/>
        <v>0</v>
      </c>
      <c r="F25" s="14">
        <f t="shared" si="4"/>
        <v>0</v>
      </c>
      <c r="G25" s="14">
        <f t="shared" si="4"/>
        <v>130</v>
      </c>
      <c r="H25" s="14">
        <f t="shared" si="4"/>
        <v>160</v>
      </c>
      <c r="I25" s="14">
        <f t="shared" si="4"/>
        <v>0</v>
      </c>
      <c r="J25" s="14">
        <f t="shared" si="4"/>
        <v>0</v>
      </c>
      <c r="K25" s="7"/>
      <c r="L25" s="7"/>
      <c r="M25" s="7"/>
    </row>
    <row r="26" spans="1:10" ht="12.75">
      <c r="A26" s="5" t="s">
        <v>44</v>
      </c>
      <c r="B26" s="10"/>
      <c r="C26" s="10"/>
      <c r="D26" s="10">
        <v>50</v>
      </c>
      <c r="E26" s="10"/>
      <c r="F26" s="10"/>
      <c r="G26" s="10"/>
      <c r="H26" s="10"/>
      <c r="I26" s="10"/>
      <c r="J26" s="10"/>
    </row>
    <row r="27" spans="1:10" ht="12.75">
      <c r="A27" s="5" t="s">
        <v>45</v>
      </c>
      <c r="B27" s="10">
        <v>50</v>
      </c>
      <c r="C27" s="6">
        <f aca="true" t="shared" si="5" ref="C27:J27">IF(B27+C26&gt;C25,B27+C26-C25,0)</f>
        <v>50</v>
      </c>
      <c r="D27" s="6">
        <f t="shared" si="5"/>
        <v>60</v>
      </c>
      <c r="E27" s="6">
        <f t="shared" si="5"/>
        <v>60</v>
      </c>
      <c r="F27" s="6">
        <f t="shared" si="5"/>
        <v>60</v>
      </c>
      <c r="G27" s="6">
        <f t="shared" si="5"/>
        <v>0</v>
      </c>
      <c r="H27" s="6">
        <f t="shared" si="5"/>
        <v>0</v>
      </c>
      <c r="I27" s="6">
        <f t="shared" si="5"/>
        <v>0</v>
      </c>
      <c r="J27" s="6">
        <f t="shared" si="5"/>
        <v>0</v>
      </c>
    </row>
    <row r="28" spans="1:10" ht="12.75">
      <c r="A28" s="5" t="s">
        <v>46</v>
      </c>
      <c r="B28" s="11"/>
      <c r="C28" s="12">
        <f aca="true" t="shared" si="6" ref="C28:J28">IF(C27&gt;0,0,C25-C26-B27)</f>
        <v>0</v>
      </c>
      <c r="D28" s="12">
        <f t="shared" si="6"/>
        <v>0</v>
      </c>
      <c r="E28" s="12">
        <f t="shared" si="6"/>
        <v>0</v>
      </c>
      <c r="F28" s="12">
        <f t="shared" si="6"/>
        <v>0</v>
      </c>
      <c r="G28" s="12">
        <f t="shared" si="6"/>
        <v>70</v>
      </c>
      <c r="H28" s="12">
        <f t="shared" si="6"/>
        <v>160</v>
      </c>
      <c r="I28" s="12">
        <f t="shared" si="6"/>
        <v>0</v>
      </c>
      <c r="J28" s="12">
        <f t="shared" si="6"/>
        <v>0</v>
      </c>
    </row>
    <row r="29" spans="1:10" ht="12.75">
      <c r="A29" s="5" t="s">
        <v>47</v>
      </c>
      <c r="B29" s="11"/>
      <c r="C29" s="13">
        <f aca="true" t="shared" si="7" ref="C29:J29">C28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70</v>
      </c>
      <c r="H29" s="13">
        <f t="shared" si="7"/>
        <v>160</v>
      </c>
      <c r="I29" s="13">
        <f t="shared" si="7"/>
        <v>0</v>
      </c>
      <c r="J29" s="13">
        <f t="shared" si="7"/>
        <v>0</v>
      </c>
    </row>
    <row r="30" spans="1:10" ht="12.75">
      <c r="A30" s="5" t="s">
        <v>48</v>
      </c>
      <c r="B30" s="11"/>
      <c r="C30" s="6">
        <f>E29</f>
        <v>0</v>
      </c>
      <c r="D30" s="6">
        <f aca="true" t="shared" si="8" ref="D30:J30">F29</f>
        <v>0</v>
      </c>
      <c r="E30" s="6">
        <f t="shared" si="8"/>
        <v>70</v>
      </c>
      <c r="F30" s="6">
        <f t="shared" si="8"/>
        <v>160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3" spans="1:13" ht="12.75">
      <c r="A33" s="5" t="s">
        <v>39</v>
      </c>
      <c r="B33" s="5" t="s">
        <v>50</v>
      </c>
      <c r="C33" s="5"/>
      <c r="D33" s="5"/>
      <c r="E33" s="5" t="s">
        <v>41</v>
      </c>
      <c r="F33" s="5"/>
      <c r="G33" s="5">
        <v>1</v>
      </c>
      <c r="H33" s="5"/>
      <c r="I33" s="5"/>
      <c r="J33" s="5"/>
      <c r="K33" s="8"/>
      <c r="L33" s="9"/>
      <c r="M33" s="7"/>
    </row>
    <row r="34" spans="1:13" ht="12.75">
      <c r="A34" s="5" t="s">
        <v>42</v>
      </c>
      <c r="B34" s="6">
        <v>0</v>
      </c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9"/>
      <c r="L34" s="9"/>
      <c r="M34" s="7"/>
    </row>
    <row r="35" spans="1:13" ht="12.75">
      <c r="A35" s="5" t="s">
        <v>43</v>
      </c>
      <c r="B35" s="14"/>
      <c r="C35" s="14">
        <f>C19</f>
        <v>0</v>
      </c>
      <c r="D35" s="14">
        <f aca="true" t="shared" si="9" ref="D35:J35">D19</f>
        <v>20</v>
      </c>
      <c r="E35" s="14">
        <f t="shared" si="9"/>
        <v>0</v>
      </c>
      <c r="F35" s="14">
        <f t="shared" si="9"/>
        <v>0</v>
      </c>
      <c r="G35" s="14">
        <f t="shared" si="9"/>
        <v>65</v>
      </c>
      <c r="H35" s="14">
        <f t="shared" si="9"/>
        <v>80</v>
      </c>
      <c r="I35" s="14">
        <f t="shared" si="9"/>
        <v>0</v>
      </c>
      <c r="J35" s="14">
        <f t="shared" si="9"/>
        <v>0</v>
      </c>
      <c r="K35" s="7"/>
      <c r="L35" s="7"/>
      <c r="M35" s="7"/>
    </row>
    <row r="36" spans="1:13" ht="12.75">
      <c r="A36" s="5" t="s">
        <v>44</v>
      </c>
      <c r="B36" s="10"/>
      <c r="C36" s="10"/>
      <c r="D36" s="10"/>
      <c r="E36" s="10"/>
      <c r="F36" s="10"/>
      <c r="G36" s="10"/>
      <c r="H36" s="10"/>
      <c r="I36" s="10"/>
      <c r="J36" s="10"/>
      <c r="K36" s="7"/>
      <c r="L36" s="7"/>
      <c r="M36" s="7"/>
    </row>
    <row r="37" spans="1:10" ht="12.75">
      <c r="A37" s="5" t="s">
        <v>45</v>
      </c>
      <c r="B37" s="10">
        <v>50</v>
      </c>
      <c r="C37" s="6">
        <f aca="true" t="shared" si="10" ref="C37:J37">IF(B37+C36&gt;C35,B37+C36-C35,0)</f>
        <v>50</v>
      </c>
      <c r="D37" s="6">
        <f t="shared" si="10"/>
        <v>30</v>
      </c>
      <c r="E37" s="6">
        <f t="shared" si="10"/>
        <v>30</v>
      </c>
      <c r="F37" s="6">
        <f t="shared" si="10"/>
        <v>30</v>
      </c>
      <c r="G37" s="6">
        <f t="shared" si="10"/>
        <v>0</v>
      </c>
      <c r="H37" s="6">
        <f t="shared" si="10"/>
        <v>0</v>
      </c>
      <c r="I37" s="6">
        <f t="shared" si="10"/>
        <v>0</v>
      </c>
      <c r="J37" s="6">
        <f t="shared" si="10"/>
        <v>0</v>
      </c>
    </row>
    <row r="38" spans="1:10" ht="12.75">
      <c r="A38" s="5" t="s">
        <v>46</v>
      </c>
      <c r="B38" s="11"/>
      <c r="C38" s="12">
        <f aca="true" t="shared" si="11" ref="C38:J38">IF(C37&gt;0,0,C35-C36-B37)</f>
        <v>0</v>
      </c>
      <c r="D38" s="12">
        <f t="shared" si="11"/>
        <v>0</v>
      </c>
      <c r="E38" s="12">
        <f t="shared" si="11"/>
        <v>0</v>
      </c>
      <c r="F38" s="12">
        <f t="shared" si="11"/>
        <v>0</v>
      </c>
      <c r="G38" s="12">
        <f t="shared" si="11"/>
        <v>35</v>
      </c>
      <c r="H38" s="12">
        <f t="shared" si="11"/>
        <v>80</v>
      </c>
      <c r="I38" s="12">
        <f t="shared" si="11"/>
        <v>0</v>
      </c>
      <c r="J38" s="12">
        <f t="shared" si="11"/>
        <v>0</v>
      </c>
    </row>
    <row r="39" spans="1:10" ht="12.75">
      <c r="A39" s="5" t="s">
        <v>47</v>
      </c>
      <c r="B39" s="11"/>
      <c r="C39" s="13">
        <f aca="true" t="shared" si="12" ref="C39:J39">C38</f>
        <v>0</v>
      </c>
      <c r="D39" s="13">
        <f t="shared" si="12"/>
        <v>0</v>
      </c>
      <c r="E39" s="13">
        <f t="shared" si="12"/>
        <v>0</v>
      </c>
      <c r="F39" s="13">
        <f t="shared" si="12"/>
        <v>0</v>
      </c>
      <c r="G39" s="13">
        <f t="shared" si="12"/>
        <v>35</v>
      </c>
      <c r="H39" s="13">
        <f t="shared" si="12"/>
        <v>80</v>
      </c>
      <c r="I39" s="13">
        <f t="shared" si="12"/>
        <v>0</v>
      </c>
      <c r="J39" s="13">
        <f t="shared" si="12"/>
        <v>0</v>
      </c>
    </row>
    <row r="40" spans="1:10" ht="12.75">
      <c r="A40" s="5" t="s">
        <v>48</v>
      </c>
      <c r="B40" s="11"/>
      <c r="C40" s="6">
        <f>D39</f>
        <v>0</v>
      </c>
      <c r="D40" s="6">
        <f aca="true" t="shared" si="13" ref="D40:J40">E39</f>
        <v>0</v>
      </c>
      <c r="E40" s="6">
        <f t="shared" si="13"/>
        <v>0</v>
      </c>
      <c r="F40" s="6">
        <f t="shared" si="13"/>
        <v>35</v>
      </c>
      <c r="G40" s="6">
        <f t="shared" si="13"/>
        <v>80</v>
      </c>
      <c r="H40" s="6">
        <f t="shared" si="13"/>
        <v>0</v>
      </c>
      <c r="I40" s="6">
        <f t="shared" si="13"/>
        <v>0</v>
      </c>
      <c r="J40" s="6">
        <f t="shared" si="13"/>
        <v>0</v>
      </c>
    </row>
    <row r="43" spans="1:10" ht="12.75">
      <c r="A43" s="5" t="s">
        <v>39</v>
      </c>
      <c r="B43" s="5" t="s">
        <v>51</v>
      </c>
      <c r="C43" s="5"/>
      <c r="D43" s="5"/>
      <c r="E43" s="5" t="s">
        <v>41</v>
      </c>
      <c r="F43" s="5"/>
      <c r="G43" s="5">
        <v>2</v>
      </c>
      <c r="H43" s="5"/>
      <c r="I43" s="5"/>
      <c r="J43" s="5"/>
    </row>
    <row r="44" spans="1:10" ht="12.75">
      <c r="A44" s="5" t="s">
        <v>42</v>
      </c>
      <c r="B44" s="6">
        <v>0</v>
      </c>
      <c r="C44" s="6">
        <v>1</v>
      </c>
      <c r="D44" s="6">
        <v>2</v>
      </c>
      <c r="E44" s="6">
        <v>3</v>
      </c>
      <c r="F44" s="6">
        <v>4</v>
      </c>
      <c r="G44" s="6">
        <v>5</v>
      </c>
      <c r="H44" s="6">
        <v>6</v>
      </c>
      <c r="I44" s="6">
        <v>7</v>
      </c>
      <c r="J44" s="6">
        <v>8</v>
      </c>
    </row>
    <row r="45" spans="1:10" ht="12.75">
      <c r="A45" s="5" t="s">
        <v>43</v>
      </c>
      <c r="B45" s="14"/>
      <c r="C45" s="14">
        <f>2*C19</f>
        <v>0</v>
      </c>
      <c r="D45" s="14">
        <f aca="true" t="shared" si="14" ref="D45:J45">2*D19</f>
        <v>40</v>
      </c>
      <c r="E45" s="14">
        <f t="shared" si="14"/>
        <v>0</v>
      </c>
      <c r="F45" s="14">
        <f t="shared" si="14"/>
        <v>0</v>
      </c>
      <c r="G45" s="14">
        <f t="shared" si="14"/>
        <v>130</v>
      </c>
      <c r="H45" s="14">
        <f t="shared" si="14"/>
        <v>160</v>
      </c>
      <c r="I45" s="14">
        <f t="shared" si="14"/>
        <v>0</v>
      </c>
      <c r="J45" s="14">
        <f t="shared" si="14"/>
        <v>0</v>
      </c>
    </row>
    <row r="46" spans="1:10" ht="12.75">
      <c r="A46" s="5" t="s">
        <v>44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5" t="s">
        <v>45</v>
      </c>
      <c r="B47" s="10">
        <v>120</v>
      </c>
      <c r="C47" s="6">
        <f aca="true" t="shared" si="15" ref="C47:J47">IF(B47+C46&gt;C45,B47+C46-C45,0)</f>
        <v>120</v>
      </c>
      <c r="D47" s="6">
        <f t="shared" si="15"/>
        <v>80</v>
      </c>
      <c r="E47" s="6">
        <f t="shared" si="15"/>
        <v>80</v>
      </c>
      <c r="F47" s="6">
        <f t="shared" si="15"/>
        <v>80</v>
      </c>
      <c r="G47" s="6">
        <f t="shared" si="15"/>
        <v>0</v>
      </c>
      <c r="H47" s="6">
        <f t="shared" si="15"/>
        <v>0</v>
      </c>
      <c r="I47" s="6">
        <f t="shared" si="15"/>
        <v>0</v>
      </c>
      <c r="J47" s="6">
        <f t="shared" si="15"/>
        <v>0</v>
      </c>
    </row>
    <row r="48" spans="1:10" ht="12.75">
      <c r="A48" s="5" t="s">
        <v>46</v>
      </c>
      <c r="B48" s="11"/>
      <c r="C48" s="12">
        <f aca="true" t="shared" si="16" ref="C48:J48">IF(C47&gt;0,0,C45-C46-B47)</f>
        <v>0</v>
      </c>
      <c r="D48" s="12">
        <f t="shared" si="16"/>
        <v>0</v>
      </c>
      <c r="E48" s="12">
        <f t="shared" si="16"/>
        <v>0</v>
      </c>
      <c r="F48" s="12">
        <f t="shared" si="16"/>
        <v>0</v>
      </c>
      <c r="G48" s="12">
        <f t="shared" si="16"/>
        <v>50</v>
      </c>
      <c r="H48" s="12">
        <f t="shared" si="16"/>
        <v>160</v>
      </c>
      <c r="I48" s="12">
        <f t="shared" si="16"/>
        <v>0</v>
      </c>
      <c r="J48" s="12">
        <f t="shared" si="16"/>
        <v>0</v>
      </c>
    </row>
    <row r="49" spans="1:10" ht="12.75">
      <c r="A49" s="5" t="s">
        <v>47</v>
      </c>
      <c r="B49" s="11"/>
      <c r="C49" s="13">
        <f aca="true" t="shared" si="17" ref="C49:J49">C48</f>
        <v>0</v>
      </c>
      <c r="D49" s="13">
        <f t="shared" si="17"/>
        <v>0</v>
      </c>
      <c r="E49" s="13">
        <f t="shared" si="17"/>
        <v>0</v>
      </c>
      <c r="F49" s="13">
        <f t="shared" si="17"/>
        <v>0</v>
      </c>
      <c r="G49" s="13">
        <f t="shared" si="17"/>
        <v>50</v>
      </c>
      <c r="H49" s="13">
        <f t="shared" si="17"/>
        <v>160</v>
      </c>
      <c r="I49" s="13">
        <f t="shared" si="17"/>
        <v>0</v>
      </c>
      <c r="J49" s="13">
        <f t="shared" si="17"/>
        <v>0</v>
      </c>
    </row>
    <row r="50" spans="1:10" ht="12.75">
      <c r="A50" s="5" t="s">
        <v>48</v>
      </c>
      <c r="B50" s="11"/>
      <c r="C50" s="6">
        <f aca="true" t="shared" si="18" ref="C50:J50">IF($G46=1,D49,E49)</f>
        <v>0</v>
      </c>
      <c r="D50" s="6">
        <f t="shared" si="18"/>
        <v>0</v>
      </c>
      <c r="E50" s="6">
        <f t="shared" si="18"/>
        <v>50</v>
      </c>
      <c r="F50" s="6">
        <f t="shared" si="18"/>
        <v>160</v>
      </c>
      <c r="G50" s="6">
        <f t="shared" si="18"/>
        <v>0</v>
      </c>
      <c r="H50" s="6">
        <f t="shared" si="18"/>
        <v>0</v>
      </c>
      <c r="I50" s="6">
        <f t="shared" si="18"/>
        <v>0</v>
      </c>
      <c r="J50" s="6">
        <f t="shared" si="18"/>
        <v>0</v>
      </c>
    </row>
    <row r="53" spans="1:10" ht="12.75">
      <c r="A53" s="5" t="s">
        <v>39</v>
      </c>
      <c r="B53" s="5" t="s">
        <v>52</v>
      </c>
      <c r="C53" s="5"/>
      <c r="D53" s="5"/>
      <c r="E53" s="5" t="s">
        <v>41</v>
      </c>
      <c r="F53" s="5"/>
      <c r="G53" s="5">
        <v>1</v>
      </c>
      <c r="H53" s="5"/>
      <c r="I53" s="5"/>
      <c r="J53" s="5"/>
    </row>
    <row r="54" spans="1:10" ht="12.75">
      <c r="A54" s="5" t="s">
        <v>42</v>
      </c>
      <c r="B54" s="6">
        <v>0</v>
      </c>
      <c r="C54" s="6">
        <v>1</v>
      </c>
      <c r="D54" s="6">
        <v>2</v>
      </c>
      <c r="E54" s="6">
        <v>3</v>
      </c>
      <c r="F54" s="6">
        <v>4</v>
      </c>
      <c r="G54" s="6">
        <v>5</v>
      </c>
      <c r="H54" s="6">
        <v>6</v>
      </c>
      <c r="I54" s="6">
        <v>7</v>
      </c>
      <c r="J54" s="6">
        <v>8</v>
      </c>
    </row>
    <row r="55" spans="1:10" ht="12.75">
      <c r="A55" s="5" t="s">
        <v>43</v>
      </c>
      <c r="B55" s="14"/>
      <c r="C55" s="14">
        <f>3*C30+2*C50</f>
        <v>0</v>
      </c>
      <c r="D55" s="14">
        <f aca="true" t="shared" si="19" ref="D55:J55">3*D30+2*D50</f>
        <v>0</v>
      </c>
      <c r="E55" s="14">
        <f t="shared" si="19"/>
        <v>310</v>
      </c>
      <c r="F55" s="14">
        <f t="shared" si="19"/>
        <v>800</v>
      </c>
      <c r="G55" s="14">
        <f t="shared" si="19"/>
        <v>0</v>
      </c>
      <c r="H55" s="14">
        <f t="shared" si="19"/>
        <v>0</v>
      </c>
      <c r="I55" s="14">
        <f t="shared" si="19"/>
        <v>0</v>
      </c>
      <c r="J55" s="14">
        <f t="shared" si="19"/>
        <v>0</v>
      </c>
    </row>
    <row r="56" spans="1:10" ht="12.75">
      <c r="A56" s="5" t="s">
        <v>44</v>
      </c>
      <c r="B56" s="10"/>
      <c r="C56" s="10"/>
      <c r="D56" s="10">
        <v>200</v>
      </c>
      <c r="E56" s="10"/>
      <c r="F56" s="10"/>
      <c r="G56" s="10"/>
      <c r="H56" s="10"/>
      <c r="I56" s="10"/>
      <c r="J56" s="10"/>
    </row>
    <row r="57" spans="1:10" ht="12.75">
      <c r="A57" s="5" t="s">
        <v>45</v>
      </c>
      <c r="B57" s="10">
        <v>150</v>
      </c>
      <c r="C57" s="6">
        <f aca="true" t="shared" si="20" ref="C57:J57">IF(B57+C56&gt;C55,B57+C56-C55,0)</f>
        <v>150</v>
      </c>
      <c r="D57" s="6">
        <f t="shared" si="20"/>
        <v>350</v>
      </c>
      <c r="E57" s="6">
        <f t="shared" si="20"/>
        <v>40</v>
      </c>
      <c r="F57" s="6">
        <f t="shared" si="20"/>
        <v>0</v>
      </c>
      <c r="G57" s="6">
        <f t="shared" si="20"/>
        <v>0</v>
      </c>
      <c r="H57" s="6">
        <f t="shared" si="20"/>
        <v>0</v>
      </c>
      <c r="I57" s="6">
        <f t="shared" si="20"/>
        <v>0</v>
      </c>
      <c r="J57" s="6">
        <f t="shared" si="20"/>
        <v>0</v>
      </c>
    </row>
    <row r="58" spans="1:10" ht="12.75">
      <c r="A58" s="5" t="s">
        <v>46</v>
      </c>
      <c r="B58" s="11"/>
      <c r="C58" s="12">
        <f aca="true" t="shared" si="21" ref="C58:J58">IF(C57&gt;0,0,C55-C56-B57)</f>
        <v>0</v>
      </c>
      <c r="D58" s="12">
        <f t="shared" si="21"/>
        <v>0</v>
      </c>
      <c r="E58" s="12">
        <f t="shared" si="21"/>
        <v>0</v>
      </c>
      <c r="F58" s="12">
        <f t="shared" si="21"/>
        <v>760</v>
      </c>
      <c r="G58" s="12">
        <f t="shared" si="21"/>
        <v>0</v>
      </c>
      <c r="H58" s="12">
        <f t="shared" si="21"/>
        <v>0</v>
      </c>
      <c r="I58" s="12">
        <f t="shared" si="21"/>
        <v>0</v>
      </c>
      <c r="J58" s="12">
        <f t="shared" si="21"/>
        <v>0</v>
      </c>
    </row>
    <row r="59" spans="1:10" ht="12.75">
      <c r="A59" s="5" t="s">
        <v>47</v>
      </c>
      <c r="B59" s="11"/>
      <c r="C59" s="13">
        <f aca="true" t="shared" si="22" ref="C59:J59">C58</f>
        <v>0</v>
      </c>
      <c r="D59" s="13">
        <f t="shared" si="22"/>
        <v>0</v>
      </c>
      <c r="E59" s="13">
        <f t="shared" si="22"/>
        <v>0</v>
      </c>
      <c r="F59" s="13">
        <f t="shared" si="22"/>
        <v>760</v>
      </c>
      <c r="G59" s="13">
        <f t="shared" si="22"/>
        <v>0</v>
      </c>
      <c r="H59" s="13">
        <f t="shared" si="22"/>
        <v>0</v>
      </c>
      <c r="I59" s="13">
        <f t="shared" si="22"/>
        <v>0</v>
      </c>
      <c r="J59" s="13">
        <f t="shared" si="22"/>
        <v>0</v>
      </c>
    </row>
    <row r="60" spans="1:10" ht="12.75">
      <c r="A60" s="5" t="s">
        <v>48</v>
      </c>
      <c r="B60" s="11"/>
      <c r="C60" s="6">
        <f>D59</f>
        <v>0</v>
      </c>
      <c r="D60" s="6">
        <f aca="true" t="shared" si="23" ref="D60:J60">E59</f>
        <v>0</v>
      </c>
      <c r="E60" s="6">
        <f t="shared" si="23"/>
        <v>760</v>
      </c>
      <c r="F60" s="6">
        <f t="shared" si="23"/>
        <v>0</v>
      </c>
      <c r="G60" s="6">
        <f t="shared" si="23"/>
        <v>0</v>
      </c>
      <c r="H60" s="6">
        <f t="shared" si="23"/>
        <v>0</v>
      </c>
      <c r="I60" s="6">
        <f t="shared" si="23"/>
        <v>0</v>
      </c>
      <c r="J60" s="6">
        <f t="shared" si="23"/>
        <v>0</v>
      </c>
    </row>
    <row r="63" spans="1:10" ht="12.75">
      <c r="A63" s="5" t="s">
        <v>39</v>
      </c>
      <c r="B63" s="5" t="s">
        <v>53</v>
      </c>
      <c r="C63" s="5"/>
      <c r="D63" s="5"/>
      <c r="E63" s="5" t="s">
        <v>41</v>
      </c>
      <c r="F63" s="5"/>
      <c r="G63" s="5">
        <v>1</v>
      </c>
      <c r="H63" s="5"/>
      <c r="I63" s="5"/>
      <c r="J63" s="5"/>
    </row>
    <row r="64" spans="1:10" ht="12.75">
      <c r="A64" s="5" t="s">
        <v>42</v>
      </c>
      <c r="B64" s="6">
        <v>0</v>
      </c>
      <c r="C64" s="6">
        <v>1</v>
      </c>
      <c r="D64" s="6">
        <v>2</v>
      </c>
      <c r="E64" s="6">
        <v>3</v>
      </c>
      <c r="F64" s="6">
        <v>4</v>
      </c>
      <c r="G64" s="6">
        <v>5</v>
      </c>
      <c r="H64" s="6">
        <v>6</v>
      </c>
      <c r="I64" s="6">
        <v>7</v>
      </c>
      <c r="J64" s="6">
        <v>8</v>
      </c>
    </row>
    <row r="65" spans="1:10" ht="12.75">
      <c r="A65" s="5" t="s">
        <v>43</v>
      </c>
      <c r="B65" s="14"/>
      <c r="C65" s="14">
        <f>2*C30+C40</f>
        <v>0</v>
      </c>
      <c r="D65" s="14">
        <f aca="true" t="shared" si="24" ref="D65:J65">2*D30+D40</f>
        <v>0</v>
      </c>
      <c r="E65" s="14">
        <f t="shared" si="24"/>
        <v>140</v>
      </c>
      <c r="F65" s="14">
        <f t="shared" si="24"/>
        <v>355</v>
      </c>
      <c r="G65" s="14">
        <f t="shared" si="24"/>
        <v>80</v>
      </c>
      <c r="H65" s="14">
        <f t="shared" si="24"/>
        <v>0</v>
      </c>
      <c r="I65" s="14">
        <f t="shared" si="24"/>
        <v>0</v>
      </c>
      <c r="J65" s="14">
        <f t="shared" si="24"/>
        <v>0</v>
      </c>
    </row>
    <row r="66" spans="1:10" ht="12.75">
      <c r="A66" s="5" t="s">
        <v>44</v>
      </c>
      <c r="B66" s="10"/>
      <c r="C66" s="10"/>
      <c r="D66" s="10"/>
      <c r="E66" s="10">
        <v>95</v>
      </c>
      <c r="F66" s="10"/>
      <c r="G66" s="10"/>
      <c r="H66" s="10"/>
      <c r="I66" s="10"/>
      <c r="J66" s="10"/>
    </row>
    <row r="67" spans="1:10" ht="12.75">
      <c r="A67" s="5" t="s">
        <v>45</v>
      </c>
      <c r="B67" s="10">
        <v>200</v>
      </c>
      <c r="C67" s="6">
        <f aca="true" t="shared" si="25" ref="C67:J67">IF(B67+C66&gt;C65,B67+C66-C65,0)</f>
        <v>200</v>
      </c>
      <c r="D67" s="6">
        <f t="shared" si="25"/>
        <v>200</v>
      </c>
      <c r="E67" s="6">
        <f t="shared" si="25"/>
        <v>155</v>
      </c>
      <c r="F67" s="6">
        <f t="shared" si="25"/>
        <v>0</v>
      </c>
      <c r="G67" s="6">
        <f t="shared" si="25"/>
        <v>0</v>
      </c>
      <c r="H67" s="6">
        <f t="shared" si="25"/>
        <v>0</v>
      </c>
      <c r="I67" s="6">
        <f t="shared" si="25"/>
        <v>0</v>
      </c>
      <c r="J67" s="6">
        <f t="shared" si="25"/>
        <v>0</v>
      </c>
    </row>
    <row r="68" spans="1:10" ht="12.75">
      <c r="A68" s="5" t="s">
        <v>46</v>
      </c>
      <c r="B68" s="11"/>
      <c r="C68" s="12">
        <f aca="true" t="shared" si="26" ref="C68:J68">IF(C67&gt;0,0,C65-C66-B67)</f>
        <v>0</v>
      </c>
      <c r="D68" s="12">
        <f t="shared" si="26"/>
        <v>0</v>
      </c>
      <c r="E68" s="12">
        <f t="shared" si="26"/>
        <v>0</v>
      </c>
      <c r="F68" s="12">
        <f t="shared" si="26"/>
        <v>200</v>
      </c>
      <c r="G68" s="12">
        <f t="shared" si="26"/>
        <v>80</v>
      </c>
      <c r="H68" s="12">
        <f t="shared" si="26"/>
        <v>0</v>
      </c>
      <c r="I68" s="12">
        <f t="shared" si="26"/>
        <v>0</v>
      </c>
      <c r="J68" s="12">
        <f t="shared" si="26"/>
        <v>0</v>
      </c>
    </row>
    <row r="69" spans="1:10" ht="12.75">
      <c r="A69" s="5" t="s">
        <v>47</v>
      </c>
      <c r="B69" s="11"/>
      <c r="C69" s="13">
        <f aca="true" t="shared" si="27" ref="C69:J69">C68</f>
        <v>0</v>
      </c>
      <c r="D69" s="13">
        <f t="shared" si="27"/>
        <v>0</v>
      </c>
      <c r="E69" s="13">
        <f t="shared" si="27"/>
        <v>0</v>
      </c>
      <c r="F69" s="13">
        <f t="shared" si="27"/>
        <v>200</v>
      </c>
      <c r="G69" s="13">
        <f t="shared" si="27"/>
        <v>80</v>
      </c>
      <c r="H69" s="13">
        <f t="shared" si="27"/>
        <v>0</v>
      </c>
      <c r="I69" s="13">
        <f t="shared" si="27"/>
        <v>0</v>
      </c>
      <c r="J69" s="13">
        <f t="shared" si="27"/>
        <v>0</v>
      </c>
    </row>
    <row r="70" spans="1:10" ht="12.75">
      <c r="A70" s="5" t="s">
        <v>48</v>
      </c>
      <c r="B70" s="11"/>
      <c r="C70" s="6">
        <f>D69</f>
        <v>0</v>
      </c>
      <c r="D70" s="6">
        <f aca="true" t="shared" si="28" ref="D70:J70">E69</f>
        <v>0</v>
      </c>
      <c r="E70" s="6">
        <f t="shared" si="28"/>
        <v>200</v>
      </c>
      <c r="F70" s="6">
        <f t="shared" si="28"/>
        <v>80</v>
      </c>
      <c r="G70" s="6">
        <f t="shared" si="28"/>
        <v>0</v>
      </c>
      <c r="H70" s="6">
        <f t="shared" si="28"/>
        <v>0</v>
      </c>
      <c r="I70" s="6">
        <f t="shared" si="28"/>
        <v>0</v>
      </c>
      <c r="J70" s="6">
        <f t="shared" si="28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E3" sqref="E3"/>
    </sheetView>
  </sheetViews>
  <sheetFormatPr defaultColWidth="9.140625" defaultRowHeight="12.75"/>
  <cols>
    <col min="1" max="1" width="13.7109375" style="0" bestFit="1" customWidth="1"/>
  </cols>
  <sheetData>
    <row r="1" spans="1:2" ht="12.75">
      <c r="A1" t="s">
        <v>54</v>
      </c>
      <c r="B1" s="5">
        <v>0.2</v>
      </c>
    </row>
    <row r="2" spans="1:2" ht="12.75">
      <c r="A2" t="s">
        <v>55</v>
      </c>
      <c r="B2" s="5">
        <v>3</v>
      </c>
    </row>
    <row r="7" spans="1:2" ht="12.75">
      <c r="A7" t="s">
        <v>56</v>
      </c>
      <c r="B7" s="6">
        <v>30</v>
      </c>
    </row>
    <row r="8" spans="1:14" ht="13.5" thickBot="1">
      <c r="A8" s="6" t="s">
        <v>42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 t="s">
        <v>14</v>
      </c>
    </row>
    <row r="9" spans="1:14" ht="12.75">
      <c r="A9" s="6" t="s">
        <v>57</v>
      </c>
      <c r="B9" s="15">
        <v>20</v>
      </c>
      <c r="C9" s="15">
        <v>10</v>
      </c>
      <c r="D9" s="15"/>
      <c r="E9" s="15">
        <v>5</v>
      </c>
      <c r="F9" s="15">
        <v>10</v>
      </c>
      <c r="G9" s="15">
        <v>6</v>
      </c>
      <c r="H9" s="15"/>
      <c r="I9" s="15">
        <v>12</v>
      </c>
      <c r="J9" s="15">
        <v>5</v>
      </c>
      <c r="K9" s="15">
        <v>7</v>
      </c>
      <c r="L9" s="15"/>
      <c r="M9" s="16">
        <v>5</v>
      </c>
      <c r="N9" s="6"/>
    </row>
    <row r="10" spans="1:14" ht="14.25" customHeight="1">
      <c r="A10" s="6" t="s">
        <v>58</v>
      </c>
      <c r="B10" s="17">
        <f>IF(B9&gt;0,B7,0)</f>
        <v>30</v>
      </c>
      <c r="C10" s="17">
        <f>IF(B11&lt;C9,$B$7,0)</f>
        <v>0</v>
      </c>
      <c r="D10" s="17">
        <f aca="true" t="shared" si="0" ref="D10:M10">IF(C11&lt;D9,$B$7,0)</f>
        <v>0</v>
      </c>
      <c r="E10" s="17">
        <f t="shared" si="0"/>
        <v>30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30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6">
        <f>SUM(B10:M10)</f>
        <v>90</v>
      </c>
    </row>
    <row r="11" spans="1:14" ht="12.75" customHeight="1">
      <c r="A11" s="6" t="s">
        <v>59</v>
      </c>
      <c r="B11" s="17">
        <f>B10-B9</f>
        <v>10</v>
      </c>
      <c r="C11" s="17">
        <f aca="true" t="shared" si="1" ref="C11:M11">B11+C10-C9</f>
        <v>0</v>
      </c>
      <c r="D11" s="17">
        <f t="shared" si="1"/>
        <v>0</v>
      </c>
      <c r="E11" s="17">
        <f t="shared" si="1"/>
        <v>25</v>
      </c>
      <c r="F11" s="17">
        <f t="shared" si="1"/>
        <v>15</v>
      </c>
      <c r="G11" s="17">
        <f t="shared" si="1"/>
        <v>9</v>
      </c>
      <c r="H11" s="17">
        <f t="shared" si="1"/>
        <v>9</v>
      </c>
      <c r="I11" s="17">
        <f t="shared" si="1"/>
        <v>27</v>
      </c>
      <c r="J11" s="17">
        <f t="shared" si="1"/>
        <v>22</v>
      </c>
      <c r="K11" s="17">
        <f t="shared" si="1"/>
        <v>15</v>
      </c>
      <c r="L11" s="17">
        <f t="shared" si="1"/>
        <v>15</v>
      </c>
      <c r="M11" s="17">
        <f t="shared" si="1"/>
        <v>10</v>
      </c>
      <c r="N11" s="6">
        <f>SUM(B11:M11)</f>
        <v>157</v>
      </c>
    </row>
    <row r="12" spans="1:14" ht="12.75">
      <c r="A12" s="6" t="s">
        <v>60</v>
      </c>
      <c r="B12" s="17">
        <f>IF(B10&gt;0,1,0)</f>
        <v>1</v>
      </c>
      <c r="C12" s="17">
        <f aca="true" t="shared" si="2" ref="C12:M12">IF(C10&gt;0,1,0)</f>
        <v>0</v>
      </c>
      <c r="D12" s="17">
        <f t="shared" si="2"/>
        <v>0</v>
      </c>
      <c r="E12" s="17">
        <f t="shared" si="2"/>
        <v>1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1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6">
        <f>SUM(B12:M12)</f>
        <v>3</v>
      </c>
    </row>
    <row r="13" ht="15.75" customHeight="1"/>
    <row r="14" spans="1:2" ht="12.75">
      <c r="A14" t="s">
        <v>61</v>
      </c>
      <c r="B14" s="5">
        <f>N11*$B$1+N12*$B$2</f>
        <v>40.400000000000006</v>
      </c>
    </row>
    <row r="17" ht="12.75">
      <c r="D17" t="s">
        <v>62</v>
      </c>
    </row>
    <row r="18" spans="1:2" ht="12.75">
      <c r="A18" t="s">
        <v>63</v>
      </c>
      <c r="B18" s="5">
        <v>3</v>
      </c>
    </row>
    <row r="19" spans="1:14" ht="13.5" thickBot="1">
      <c r="A19" s="6" t="s">
        <v>42</v>
      </c>
      <c r="B19" s="6">
        <v>1</v>
      </c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 t="s">
        <v>14</v>
      </c>
    </row>
    <row r="20" spans="1:14" ht="12.75">
      <c r="A20" s="6" t="s">
        <v>57</v>
      </c>
      <c r="B20" s="15">
        <v>20</v>
      </c>
      <c r="C20" s="15">
        <v>10</v>
      </c>
      <c r="D20" s="15"/>
      <c r="E20" s="15">
        <v>5</v>
      </c>
      <c r="F20" s="15">
        <v>10</v>
      </c>
      <c r="G20" s="15">
        <v>6</v>
      </c>
      <c r="H20" s="15"/>
      <c r="I20" s="15">
        <v>12</v>
      </c>
      <c r="J20" s="15">
        <v>5</v>
      </c>
      <c r="K20" s="15">
        <v>7</v>
      </c>
      <c r="L20" s="15"/>
      <c r="M20" s="16">
        <v>5</v>
      </c>
      <c r="N20" s="6"/>
    </row>
    <row r="21" spans="1:14" ht="12.75">
      <c r="A21" s="6" t="s">
        <v>58</v>
      </c>
      <c r="B21" s="17">
        <f>IF(B18=2,B28,B29)</f>
        <v>30</v>
      </c>
      <c r="C21" s="17">
        <f aca="true" t="shared" si="3" ref="C21:M21">IF(C18=2,C28,C29)</f>
        <v>0</v>
      </c>
      <c r="D21" s="17">
        <f t="shared" si="3"/>
        <v>0</v>
      </c>
      <c r="E21" s="17">
        <f t="shared" si="3"/>
        <v>21</v>
      </c>
      <c r="F21" s="17">
        <f t="shared" si="3"/>
        <v>0</v>
      </c>
      <c r="G21" s="17">
        <f t="shared" si="3"/>
        <v>0</v>
      </c>
      <c r="H21" s="17">
        <f t="shared" si="3"/>
        <v>17</v>
      </c>
      <c r="I21" s="17">
        <f t="shared" si="3"/>
        <v>0</v>
      </c>
      <c r="J21" s="17">
        <f t="shared" si="3"/>
        <v>0</v>
      </c>
      <c r="K21" s="17">
        <f t="shared" si="3"/>
        <v>12</v>
      </c>
      <c r="L21" s="17">
        <f t="shared" si="3"/>
        <v>0</v>
      </c>
      <c r="M21" s="17">
        <f t="shared" si="3"/>
        <v>0</v>
      </c>
      <c r="N21" s="6"/>
    </row>
    <row r="22" spans="1:14" ht="12.75">
      <c r="A22" s="6" t="s">
        <v>59</v>
      </c>
      <c r="B22" s="17">
        <f>B21-B20</f>
        <v>10</v>
      </c>
      <c r="C22" s="17">
        <f>B22+C21-C20</f>
        <v>0</v>
      </c>
      <c r="D22" s="17">
        <f aca="true" t="shared" si="4" ref="D22:M22">C22+D21-D20</f>
        <v>0</v>
      </c>
      <c r="E22" s="17">
        <f t="shared" si="4"/>
        <v>16</v>
      </c>
      <c r="F22" s="17">
        <f t="shared" si="4"/>
        <v>6</v>
      </c>
      <c r="G22" s="17">
        <f t="shared" si="4"/>
        <v>0</v>
      </c>
      <c r="H22" s="17">
        <f t="shared" si="4"/>
        <v>17</v>
      </c>
      <c r="I22" s="17">
        <f t="shared" si="4"/>
        <v>5</v>
      </c>
      <c r="J22" s="17">
        <f t="shared" si="4"/>
        <v>0</v>
      </c>
      <c r="K22" s="17">
        <f t="shared" si="4"/>
        <v>5</v>
      </c>
      <c r="L22" s="17">
        <f t="shared" si="4"/>
        <v>5</v>
      </c>
      <c r="M22" s="17">
        <f t="shared" si="4"/>
        <v>0</v>
      </c>
      <c r="N22" s="6">
        <f>SUM(B22:M22)</f>
        <v>64</v>
      </c>
    </row>
    <row r="23" spans="1:14" ht="12.75">
      <c r="A23" s="6" t="s">
        <v>60</v>
      </c>
      <c r="B23" s="17">
        <f>IF(B21&gt;0,1,0)</f>
        <v>1</v>
      </c>
      <c r="C23" s="17">
        <f aca="true" t="shared" si="5" ref="C23:M23">IF(C21&gt;0,1,0)</f>
        <v>0</v>
      </c>
      <c r="D23" s="17">
        <f t="shared" si="5"/>
        <v>0</v>
      </c>
      <c r="E23" s="17">
        <f t="shared" si="5"/>
        <v>1</v>
      </c>
      <c r="F23" s="17">
        <f t="shared" si="5"/>
        <v>0</v>
      </c>
      <c r="G23" s="17">
        <f t="shared" si="5"/>
        <v>0</v>
      </c>
      <c r="H23" s="17">
        <f t="shared" si="5"/>
        <v>1</v>
      </c>
      <c r="I23" s="17">
        <f t="shared" si="5"/>
        <v>0</v>
      </c>
      <c r="J23" s="17">
        <f t="shared" si="5"/>
        <v>0</v>
      </c>
      <c r="K23" s="17">
        <f t="shared" si="5"/>
        <v>1</v>
      </c>
      <c r="L23" s="17">
        <f t="shared" si="5"/>
        <v>0</v>
      </c>
      <c r="M23" s="17">
        <f t="shared" si="5"/>
        <v>0</v>
      </c>
      <c r="N23" s="6">
        <f>SUM(B23:M23)</f>
        <v>4</v>
      </c>
    </row>
    <row r="25" spans="1:2" ht="12.75">
      <c r="A25" t="s">
        <v>61</v>
      </c>
      <c r="B25" s="5">
        <f>N22*$B$1+N23*$B$2</f>
        <v>24.8</v>
      </c>
    </row>
    <row r="28" spans="1:13" ht="12.75">
      <c r="A28" s="5" t="s">
        <v>64</v>
      </c>
      <c r="B28" s="5">
        <f>B20+C20</f>
        <v>30</v>
      </c>
      <c r="C28" s="5">
        <f>0</f>
        <v>0</v>
      </c>
      <c r="D28" s="5">
        <f>D20+E20</f>
        <v>5</v>
      </c>
      <c r="E28" s="5">
        <f>0</f>
        <v>0</v>
      </c>
      <c r="F28" s="5">
        <f>F20+G20</f>
        <v>16</v>
      </c>
      <c r="G28" s="5">
        <f>0</f>
        <v>0</v>
      </c>
      <c r="H28" s="5">
        <f>H20+I20</f>
        <v>12</v>
      </c>
      <c r="I28" s="5">
        <f>0</f>
        <v>0</v>
      </c>
      <c r="J28" s="5">
        <f>J20+K20</f>
        <v>12</v>
      </c>
      <c r="K28" s="5">
        <f>0</f>
        <v>0</v>
      </c>
      <c r="L28" s="5">
        <f>L20+M20</f>
        <v>5</v>
      </c>
      <c r="M28" s="5">
        <f>0</f>
        <v>0</v>
      </c>
    </row>
    <row r="29" spans="1:13" ht="12.75">
      <c r="A29" s="5" t="s">
        <v>65</v>
      </c>
      <c r="B29" s="5">
        <f>B20+C20+D20</f>
        <v>30</v>
      </c>
      <c r="C29" s="5">
        <f>0</f>
        <v>0</v>
      </c>
      <c r="D29" s="5">
        <f>0</f>
        <v>0</v>
      </c>
      <c r="E29" s="5">
        <f>E20+F20+G20</f>
        <v>21</v>
      </c>
      <c r="F29" s="5">
        <f>0</f>
        <v>0</v>
      </c>
      <c r="G29" s="5">
        <f>0</f>
        <v>0</v>
      </c>
      <c r="H29" s="5">
        <f>H20+I20+J20</f>
        <v>17</v>
      </c>
      <c r="I29" s="5">
        <f>0</f>
        <v>0</v>
      </c>
      <c r="J29" s="5">
        <f>0</f>
        <v>0</v>
      </c>
      <c r="K29" s="5">
        <f>K20+L20+M20</f>
        <v>12</v>
      </c>
      <c r="L29" s="5">
        <f>0</f>
        <v>0</v>
      </c>
      <c r="M29" s="5">
        <f>0</f>
        <v>0</v>
      </c>
    </row>
  </sheetData>
  <dataValidations count="1">
    <dataValidation type="whole" operator="greaterThanOrEqual" allowBlank="1" showInputMessage="1" showErrorMessage="1" errorTitle="Not Valid Quantity" error="Please input a whole number greater than the maximum net requirement." sqref="B7">
      <formula1>MAX(B9:M9)</formula1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2003-03-25T14:10:33Z</dcterms:created>
  <dcterms:modified xsi:type="dcterms:W3CDTF">2003-03-31T20:14:48Z</dcterms:modified>
  <cp:category/>
  <cp:version/>
  <cp:contentType/>
  <cp:contentStatus/>
</cp:coreProperties>
</file>